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fs\UTENTI\Indagine retributiva\INDAGINE MERCATO DEL LAVORO 2023\"/>
    </mc:Choice>
  </mc:AlternateContent>
  <xr:revisionPtr revIDLastSave="0" documentId="13_ncr:1_{7EBB3A13-1E82-4A8E-9E1B-BB9C7920030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questionario" sheetId="1" r:id="rId1"/>
    <sheet name="Foglio1" sheetId="7" r:id="rId2"/>
    <sheet name="feedback assenze" sheetId="6" state="hidden" r:id="rId3"/>
    <sheet name="ccnl" sheetId="2" state="hidden" r:id="rId4"/>
    <sheet name="ateco2007_2digit" sheetId="4" state="hidden" r:id="rId5"/>
    <sheet name="provincia" sheetId="3" state="hidden" r:id="rId6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3">ccnl!$A$1:$B$82</definedName>
    <definedName name="_xlnm.Print_Area" localSheetId="2">'feedback assenze'!$A$1:$N$19</definedName>
    <definedName name="_xlnm.Print_Area" localSheetId="0">questionario!$A$1:$K$263</definedName>
    <definedName name="_xlnm.Print_Titles" localSheetId="3">ccnl!$1:$2</definedName>
    <definedName name="_xlnm.Print_Titles" localSheetId="0">questionario!$1:$5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6" i="1" l="1"/>
  <c r="L55" i="1"/>
  <c r="L180" i="1"/>
  <c r="N158" i="1"/>
  <c r="P158" i="1" s="1"/>
  <c r="N151" i="1"/>
  <c r="P151" i="1" s="1"/>
  <c r="N77" i="1"/>
  <c r="P77" i="1" s="1"/>
  <c r="G29" i="6"/>
  <c r="G39" i="6" s="1"/>
  <c r="G41" i="6" l="1"/>
  <c r="G42" i="6"/>
  <c r="G44" i="6"/>
  <c r="G36" i="6"/>
  <c r="G37" i="6" s="1"/>
  <c r="G40" i="6"/>
  <c r="G46" i="6" s="1"/>
  <c r="G48" i="6" s="1"/>
  <c r="G43" i="6"/>
  <c r="G45" i="6"/>
  <c r="N169" i="1"/>
  <c r="P169" i="1" s="1"/>
  <c r="O180" i="1"/>
  <c r="Q180" i="1" s="1"/>
  <c r="N180" i="1"/>
  <c r="P180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6" i="1"/>
  <c r="P196" i="1" s="1"/>
  <c r="N188" i="1"/>
  <c r="P188" i="1" s="1"/>
  <c r="N187" i="1"/>
  <c r="P187" i="1" s="1"/>
  <c r="N186" i="1"/>
  <c r="P186" i="1" s="1"/>
  <c r="N185" i="1"/>
  <c r="P185" i="1" s="1"/>
  <c r="N184" i="1"/>
  <c r="P184" i="1" s="1"/>
  <c r="N177" i="1"/>
  <c r="P177" i="1" s="1"/>
  <c r="N176" i="1"/>
  <c r="P176" i="1" s="1"/>
  <c r="N175" i="1"/>
  <c r="P175" i="1" s="1"/>
  <c r="N174" i="1"/>
  <c r="P174" i="1" s="1"/>
  <c r="N173" i="1"/>
  <c r="P173" i="1" s="1"/>
  <c r="N172" i="1"/>
  <c r="P172" i="1" s="1"/>
  <c r="N168" i="1"/>
  <c r="P168" i="1" s="1"/>
  <c r="N166" i="1"/>
  <c r="P166" i="1" s="1"/>
  <c r="N167" i="1"/>
  <c r="P167" i="1" s="1"/>
  <c r="N165" i="1"/>
  <c r="P165" i="1" s="1"/>
  <c r="N164" i="1"/>
  <c r="P164" i="1" s="1"/>
  <c r="N163" i="1"/>
  <c r="P163" i="1" s="1"/>
  <c r="N162" i="1"/>
  <c r="P162" i="1" s="1"/>
  <c r="N241" i="1"/>
  <c r="P241" i="1" s="1"/>
  <c r="O241" i="1"/>
  <c r="Q241" i="1" s="1"/>
  <c r="N153" i="1"/>
  <c r="P153" i="1" s="1"/>
  <c r="N156" i="1"/>
  <c r="P156" i="1" s="1"/>
  <c r="N155" i="1"/>
  <c r="P155" i="1" s="1"/>
  <c r="N154" i="1"/>
  <c r="P154" i="1" s="1"/>
  <c r="N147" i="1"/>
  <c r="N148" i="1"/>
  <c r="P148" i="1" s="1"/>
  <c r="N149" i="1"/>
  <c r="P149" i="1" s="1"/>
  <c r="N145" i="1"/>
  <c r="P145" i="1" s="1"/>
  <c r="N146" i="1"/>
  <c r="P146" i="1" s="1"/>
  <c r="L241" i="1" l="1"/>
  <c r="L162" i="1"/>
  <c r="L172" i="1"/>
  <c r="N138" i="1"/>
  <c r="P138" i="1" s="1"/>
  <c r="N137" i="1"/>
  <c r="P137" i="1" s="1"/>
  <c r="N136" i="1"/>
  <c r="N72" i="1"/>
  <c r="A18" i="6"/>
  <c r="A4" i="6"/>
  <c r="H2" i="6"/>
  <c r="J59" i="6"/>
  <c r="H59" i="6"/>
  <c r="F59" i="6"/>
  <c r="D59" i="6"/>
  <c r="N251" i="1" l="1"/>
  <c r="P251" i="1" s="1"/>
  <c r="N262" i="1" l="1"/>
  <c r="P262" i="1" s="1"/>
  <c r="L261" i="1" s="1"/>
  <c r="N76" i="1"/>
  <c r="P76" i="1" s="1"/>
  <c r="N21" i="1"/>
  <c r="N19" i="1"/>
  <c r="L107" i="1"/>
  <c r="L64" i="1" l="1"/>
  <c r="P147" i="1"/>
  <c r="L19" i="1"/>
  <c r="L21" i="1"/>
  <c r="L18" i="1"/>
  <c r="N29" i="1"/>
  <c r="N247" i="1" l="1"/>
  <c r="P247" i="1" s="1"/>
  <c r="N248" i="1"/>
  <c r="P248" i="1" s="1"/>
  <c r="N253" i="1"/>
  <c r="P253" i="1" s="1"/>
  <c r="N254" i="1"/>
  <c r="P254" i="1" s="1"/>
  <c r="N255" i="1"/>
  <c r="P255" i="1" s="1"/>
  <c r="N256" i="1"/>
  <c r="P256" i="1" s="1"/>
  <c r="N257" i="1"/>
  <c r="P257" i="1" s="1"/>
  <c r="N73" i="1"/>
  <c r="P73" i="1" s="1"/>
  <c r="N74" i="1"/>
  <c r="P74" i="1" s="1"/>
  <c r="N75" i="1"/>
  <c r="P75" i="1" s="1"/>
  <c r="P72" i="1"/>
  <c r="P136" i="1"/>
  <c r="L137" i="1" s="1"/>
  <c r="L66" i="1"/>
  <c r="L17" i="1"/>
  <c r="L15" i="1"/>
  <c r="N252" i="1"/>
  <c r="P252" i="1" s="1"/>
  <c r="K104" i="1"/>
  <c r="I104" i="1"/>
  <c r="L112" i="1" s="1"/>
  <c r="J104" i="1"/>
  <c r="L113" i="1" s="1"/>
  <c r="H104" i="1"/>
  <c r="G104" i="1"/>
  <c r="L106" i="1" s="1"/>
  <c r="F104" i="1"/>
  <c r="L105" i="1" s="1"/>
  <c r="D40" i="1"/>
  <c r="D44" i="1" s="1"/>
  <c r="F40" i="1"/>
  <c r="H40" i="1"/>
  <c r="J40" i="1"/>
  <c r="N249" i="1"/>
  <c r="P249" i="1" s="1"/>
  <c r="N250" i="1"/>
  <c r="P250" i="1" s="1"/>
  <c r="N246" i="1"/>
  <c r="P246" i="1" s="1"/>
  <c r="O29" i="1"/>
  <c r="L29" i="1" s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K57" i="1"/>
  <c r="J57" i="1"/>
  <c r="I57" i="1"/>
  <c r="H57" i="1"/>
  <c r="G57" i="1"/>
  <c r="F57" i="1"/>
  <c r="E57" i="1"/>
  <c r="D57" i="1"/>
  <c r="N27" i="1"/>
  <c r="O23" i="1"/>
  <c r="Q23" i="1" s="1"/>
  <c r="N23" i="1"/>
  <c r="P23" i="1" s="1"/>
  <c r="L10" i="1"/>
  <c r="L53" i="1" l="1"/>
  <c r="L54" i="1"/>
  <c r="L52" i="1"/>
  <c r="L57" i="1"/>
  <c r="L73" i="1"/>
  <c r="Z101" i="1"/>
  <c r="L114" i="1"/>
  <c r="V101" i="1"/>
  <c r="V102" i="1" s="1"/>
  <c r="L110" i="1"/>
  <c r="L92" i="1"/>
  <c r="J44" i="1"/>
  <c r="L85" i="1"/>
  <c r="O95" i="1"/>
  <c r="L27" i="1"/>
  <c r="F44" i="1"/>
  <c r="H44" i="1"/>
  <c r="P27" i="1"/>
  <c r="L25" i="1"/>
  <c r="Y101" i="1"/>
  <c r="Y102" i="1" s="1"/>
  <c r="P96" i="1"/>
  <c r="L23" i="1"/>
  <c r="P29" i="1"/>
  <c r="P95" i="1"/>
  <c r="O96" i="1"/>
  <c r="S101" i="1"/>
  <c r="S102" i="1" s="1"/>
  <c r="T101" i="1"/>
  <c r="T102" i="1" s="1"/>
  <c r="L94" i="1"/>
  <c r="W101" i="1"/>
  <c r="W102" i="1" s="1"/>
  <c r="L93" i="1"/>
  <c r="L95" i="1"/>
  <c r="I142" i="1" l="1"/>
  <c r="Z108" i="1"/>
  <c r="Z102" i="1"/>
  <c r="M11" i="6" s="1"/>
  <c r="Z114" i="1"/>
  <c r="Z115" i="1"/>
  <c r="Z112" i="1"/>
  <c r="Z113" i="1"/>
  <c r="Z103" i="1"/>
  <c r="M12" i="6" s="1"/>
  <c r="M10" i="6"/>
  <c r="Z110" i="1"/>
  <c r="J11" i="6"/>
  <c r="J10" i="6"/>
  <c r="Z117" i="1"/>
  <c r="Z105" i="1"/>
  <c r="Z116" i="1"/>
  <c r="Z107" i="1"/>
  <c r="Z119" i="1"/>
  <c r="Z111" i="1"/>
  <c r="Z109" i="1"/>
  <c r="T103" i="1"/>
  <c r="G12" i="6" s="1"/>
  <c r="T112" i="1"/>
  <c r="G11" i="6"/>
  <c r="G10" i="6"/>
  <c r="T113" i="1"/>
  <c r="Z106" i="1"/>
  <c r="S112" i="1"/>
  <c r="F11" i="6"/>
  <c r="F10" i="6"/>
  <c r="S113" i="1"/>
  <c r="S103" i="1"/>
  <c r="F12" i="6" s="1"/>
  <c r="Y114" i="1"/>
  <c r="L10" i="6"/>
  <c r="Y113" i="1"/>
  <c r="L11" i="6"/>
  <c r="Y112" i="1"/>
  <c r="V110" i="1"/>
  <c r="I10" i="6"/>
  <c r="I11" i="6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L62" i="1"/>
  <c r="X101" i="1"/>
  <c r="W106" i="1"/>
  <c r="I68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4" i="1"/>
  <c r="S107" i="1"/>
  <c r="S111" i="1"/>
  <c r="T114" i="1"/>
  <c r="T110" i="1"/>
  <c r="T108" i="1"/>
  <c r="T117" i="1"/>
  <c r="T107" i="1"/>
  <c r="T111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4" i="1" l="1"/>
  <c r="Z122" i="1" s="1"/>
  <c r="Y103" i="1"/>
  <c r="L12" i="6" s="1"/>
  <c r="W103" i="1"/>
  <c r="J12" i="6" s="1"/>
  <c r="AA102" i="1"/>
  <c r="V103" i="1"/>
  <c r="I12" i="6" s="1"/>
  <c r="M13" i="6"/>
  <c r="M14" i="6" s="1"/>
  <c r="S122" i="1"/>
  <c r="T104" i="1"/>
  <c r="U103" i="1"/>
  <c r="P102" i="1"/>
  <c r="R101" i="1"/>
  <c r="U102" i="1"/>
  <c r="X102" i="1"/>
  <c r="Q102" i="1"/>
  <c r="P103" i="1" l="1"/>
  <c r="W104" i="1"/>
  <c r="W122" i="1" s="1"/>
  <c r="Q122" i="1" s="1"/>
  <c r="V104" i="1"/>
  <c r="V122" i="1" s="1"/>
  <c r="I13" i="6"/>
  <c r="I14" i="6" s="1"/>
  <c r="J13" i="6"/>
  <c r="J14" i="6" s="1"/>
  <c r="T122" i="1"/>
  <c r="H10" i="6"/>
  <c r="H12" i="6" s="1"/>
  <c r="F13" i="6"/>
  <c r="F14" i="6" s="1"/>
  <c r="U104" i="1"/>
  <c r="R102" i="1"/>
  <c r="AA103" i="1"/>
  <c r="Y104" i="1"/>
  <c r="X103" i="1"/>
  <c r="Q103" i="1"/>
  <c r="R103" i="1" l="1"/>
  <c r="Q104" i="1"/>
  <c r="X104" i="1"/>
  <c r="U122" i="1"/>
  <c r="D10" i="6"/>
  <c r="G13" i="6"/>
  <c r="G14" i="6" s="1"/>
  <c r="P104" i="1"/>
  <c r="K10" i="6"/>
  <c r="K12" i="6" s="1"/>
  <c r="H11" i="6"/>
  <c r="Y122" i="1"/>
  <c r="P122" i="1" s="1"/>
  <c r="AA104" i="1"/>
  <c r="X122" i="1"/>
  <c r="H13" i="6" l="1"/>
  <c r="H14" i="6" s="1"/>
  <c r="R104" i="1"/>
  <c r="K11" i="6"/>
  <c r="K13" i="6" s="1"/>
  <c r="K14" i="6" s="1"/>
  <c r="L13" i="6"/>
  <c r="L14" i="6" s="1"/>
  <c r="N10" i="6"/>
  <c r="N12" i="6" s="1"/>
  <c r="N11" i="6"/>
  <c r="C10" i="6"/>
  <c r="D14" i="6"/>
  <c r="D11" i="6"/>
  <c r="D13" i="6"/>
  <c r="D12" i="6"/>
  <c r="R122" i="1"/>
  <c r="AA122" i="1"/>
  <c r="N13" i="6" l="1"/>
  <c r="N14" i="6" s="1"/>
  <c r="C11" i="6"/>
  <c r="E11" i="6" s="1"/>
  <c r="C14" i="6"/>
  <c r="E10" i="6"/>
  <c r="C12" i="6"/>
  <c r="C13" i="6"/>
  <c r="E12" i="6" l="1"/>
  <c r="E13" i="6" s="1"/>
  <c r="E14" i="6" s="1"/>
</calcChain>
</file>

<file path=xl/sharedStrings.xml><?xml version="1.0" encoding="utf-8"?>
<sst xmlns="http://schemas.openxmlformats.org/spreadsheetml/2006/main" count="1182" uniqueCount="802">
  <si>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</si>
  <si>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</si>
  <si>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</si>
  <si>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</si>
  <si>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</si>
  <si>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</si>
  <si>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</si>
  <si>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</si>
  <si>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</si>
  <si>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</si>
  <si>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</si>
  <si>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</si>
  <si>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</si>
  <si>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</si>
  <si>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</si>
  <si>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</si>
  <si>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</si>
  <si>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</si>
  <si>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</si>
  <si>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</si>
  <si>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</si>
  <si>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</si>
  <si>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</si>
  <si>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</si>
  <si>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</si>
  <si>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</si>
  <si>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</si>
  <si>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</si>
  <si>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</si>
  <si>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</si>
  <si>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</si>
  <si>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</si>
  <si>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</si>
  <si>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</si>
  <si>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</si>
  <si>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</si>
  <si>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</si>
  <si>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</si>
  <si>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</si>
  <si>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</si>
  <si>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</si>
  <si>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</si>
  <si>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</si>
  <si>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</si>
  <si>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</si>
  <si>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</si>
  <si>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</si>
  <si>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</si>
  <si>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</si>
  <si>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</si>
  <si>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</si>
  <si>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</si>
  <si>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</si>
  <si>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</si>
  <si>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</si>
  <si>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</si>
  <si>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</si>
  <si>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</si>
  <si>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</si>
  <si>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</si>
  <si>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</si>
  <si>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</si>
  <si>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</si>
  <si>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</si>
  <si>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</si>
  <si>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</si>
  <si>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</si>
  <si>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</si>
  <si>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</si>
  <si>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</si>
  <si>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</si>
  <si>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</si>
  <si>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</si>
  <si>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</si>
  <si>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</si>
  <si>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</si>
  <si>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</si>
  <si>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</si>
  <si>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</si>
  <si>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</si>
  <si>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</si>
  <si>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</si>
  <si>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</si>
  <si>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</si>
  <si>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</si>
  <si>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</si>
  <si>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</si>
  <si>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</si>
  <si>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</si>
  <si>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</si>
  <si>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</si>
  <si>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</si>
  <si>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</si>
  <si>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</si>
  <si>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</si>
  <si>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</si>
  <si>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</si>
  <si>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</si>
  <si>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</si>
  <si>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</si>
  <si>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</si>
  <si>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</si>
  <si>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</si>
  <si>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</si>
  <si>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</si>
  <si>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</si>
  <si>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</si>
  <si>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</si>
  <si>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</si>
  <si>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</si>
  <si>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</si>
  <si>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</si>
  <si>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</si>
  <si>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</si>
  <si>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</si>
  <si>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</si>
  <si>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</si>
  <si>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</si>
  <si>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</si>
  <si>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</si>
  <si>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</si>
  <si>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</si>
  <si>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</si>
  <si>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</si>
  <si>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</si>
  <si>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</si>
  <si>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</si>
  <si>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</si>
  <si>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</si>
  <si>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</si>
  <si>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</si>
  <si>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</si>
  <si>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</si>
  <si>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</si>
  <si>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</si>
  <si>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</si>
  <si>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</si>
  <si>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</si>
  <si>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</si>
  <si>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</si>
  <si>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</si>
  <si>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</si>
  <si>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</si>
  <si>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</si>
  <si>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</si>
  <si>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</si>
  <si>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</si>
  <si>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</si>
  <si>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</si>
  <si>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</si>
  <si>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</si>
  <si>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</si>
  <si>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</si>
  <si>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</si>
  <si>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</si>
  <si>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</si>
  <si>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</si>
  <si>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</si>
  <si>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</si>
  <si>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</si>
  <si>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</si>
  <si>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</si>
  <si>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</si>
  <si>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</si>
  <si>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</si>
  <si>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</si>
  <si>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</si>
  <si>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</si>
  <si>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</si>
  <si>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</si>
  <si>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</si>
  <si>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</si>
  <si>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</si>
  <si>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</si>
  <si>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</si>
  <si>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</si>
  <si>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</si>
  <si>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</si>
  <si>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</si>
  <si>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</si>
  <si>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</si>
  <si>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</si>
  <si>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</si>
  <si>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</si>
  <si>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</si>
  <si>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</si>
  <si>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</si>
  <si>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</si>
  <si>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</si>
  <si>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</si>
  <si>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</si>
  <si>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</si>
  <si>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</si>
  <si>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</si>
  <si>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</si>
  <si>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</si>
  <si>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</si>
  <si>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</si>
  <si>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</si>
  <si>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</si>
  <si>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</si>
  <si>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</si>
  <si>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</si>
  <si>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</si>
  <si>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</si>
  <si>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</si>
  <si>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</si>
  <si>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</si>
  <si>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</si>
  <si>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</si>
  <si>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</si>
  <si>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</si>
  <si>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</si>
  <si>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</si>
  <si>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</si>
  <si>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</si>
  <si>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</si>
  <si>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</si>
  <si>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</si>
  <si>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</si>
  <si>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</si>
  <si>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</si>
  <si>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</si>
  <si>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</si>
  <si>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</si>
  <si>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</si>
  <si>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</si>
  <si>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</si>
  <si>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</si>
  <si>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</si>
  <si>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</si>
  <si>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</si>
  <si>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</si>
  <si>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</si>
  <si>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</si>
  <si>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</si>
  <si>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</si>
  <si>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</si>
  <si>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</si>
  <si>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</si>
  <si>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</si>
  <si>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</si>
  <si>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</si>
  <si>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</si>
  <si>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</si>
  <si>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</si>
  <si>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</si>
  <si>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</si>
  <si>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</si>
  <si>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</si>
  <si>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</si>
  <si>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</si>
  <si>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</si>
  <si>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</si>
  <si>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</si>
  <si>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</si>
  <si>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</si>
  <si>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</si>
  <si>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</si>
  <si>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</si>
  <si>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</si>
  <si>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</si>
  <si>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</si>
  <si>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</si>
  <si>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</si>
  <si>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</si>
  <si>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</si>
  <si>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</si>
  <si>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</si>
  <si>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</si>
  <si>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</si>
  <si>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</si>
  <si>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</si>
  <si>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</si>
  <si>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</si>
  <si>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</si>
  <si>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</si>
  <si>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</si>
  <si>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</si>
  <si>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</si>
  <si>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</si>
  <si>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</si>
  <si>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</si>
  <si>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</si>
  <si>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</si>
  <si>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</si>
  <si>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</si>
  <si>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</si>
  <si>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</si>
  <si>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</si>
  <si>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</si>
  <si>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</si>
  <si>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</si>
  <si>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</si>
  <si>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</si>
  <si>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</si>
  <si>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</si>
  <si>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</si>
  <si>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</si>
  <si>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</si>
  <si>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</si>
  <si>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</si>
  <si>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</si>
  <si>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</si>
  <si>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</si>
  <si>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</si>
  <si>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</si>
  <si>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</si>
  <si>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</si>
  <si>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</si>
  <si>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</si>
  <si>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</si>
  <si>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</si>
  <si>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</si>
  <si>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</si>
  <si>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</si>
  <si>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</si>
  <si>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</si>
  <si>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</si>
  <si>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</si>
  <si>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</si>
  <si>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</si>
  <si>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</si>
  <si>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</si>
  <si>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</si>
  <si>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</si>
  <si>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</si>
  <si>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</si>
  <si>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</si>
  <si>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</si>
  <si>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</si>
  <si>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</si>
  <si>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</si>
  <si>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</si>
  <si>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</si>
  <si>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</si>
  <si>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</si>
  <si>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</si>
  <si>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</si>
  <si>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</si>
  <si>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</si>
  <si>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</si>
  <si>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</si>
  <si>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</si>
  <si>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</si>
  <si>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</si>
  <si>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</si>
  <si>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</si>
  <si>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</si>
  <si>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</si>
  <si>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</si>
  <si>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</si>
  <si>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</si>
  <si>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</si>
  <si>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</si>
  <si>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</si>
  <si>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</si>
  <si>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</si>
  <si>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</si>
  <si>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</si>
  <si>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</si>
  <si>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</si>
  <si>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</si>
  <si>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</si>
  <si>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</si>
  <si>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</si>
  <si>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</si>
  <si>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</si>
  <si>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</si>
  <si>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</si>
  <si>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</si>
  <si>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</si>
  <si>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</si>
  <si>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</si>
  <si>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</si>
  <si>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</si>
  <si>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</si>
  <si>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</si>
  <si>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</si>
  <si>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</si>
  <si>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</si>
  <si>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</si>
  <si>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</si>
  <si>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</si>
  <si>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</si>
  <si>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</si>
  <si>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</si>
  <si>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</si>
  <si>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</si>
  <si>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</si>
  <si>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</si>
  <si>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</si>
  <si>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</si>
  <si>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</si>
  <si>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</si>
  <si>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</si>
  <si>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</si>
  <si>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</si>
  <si>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</si>
  <si>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</si>
  <si>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</si>
  <si>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</si>
  <si>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</si>
  <si>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</si>
  <si>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</si>
  <si>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</si>
  <si>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</si>
  <si>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</si>
  <si>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</si>
  <si>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</si>
  <si>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</si>
  <si>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</si>
  <si>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</si>
  <si>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</si>
  <si>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</si>
  <si>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</si>
  <si>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</si>
  <si>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</si>
  <si>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</si>
  <si>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</si>
  <si>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</si>
  <si>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</si>
  <si>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</si>
  <si>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</si>
  <si>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</si>
  <si>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</si>
  <si>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</si>
  <si>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</si>
  <si>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</si>
  <si>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</si>
  <si>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</si>
  <si>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</si>
  <si>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</si>
  <si>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</si>
  <si>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</si>
  <si>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</si>
  <si>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</si>
  <si>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</si>
  <si>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</si>
  <si>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</si>
  <si>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</si>
  <si>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</si>
  <si>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</si>
  <si>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</si>
  <si>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</si>
  <si>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</si>
  <si>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</si>
  <si>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</si>
  <si>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</si>
  <si>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</si>
  <si>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</si>
  <si>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</si>
  <si>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</si>
  <si>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</si>
  <si>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</si>
  <si>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</si>
  <si>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</si>
  <si>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</si>
  <si>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</si>
  <si>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</si>
  <si>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</si>
  <si>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</si>
  <si>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</si>
  <si>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</si>
  <si>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</si>
  <si>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</si>
  <si>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</si>
  <si>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</si>
  <si>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</si>
  <si>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</si>
  <si>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</si>
  <si>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</si>
  <si>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</si>
  <si>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</si>
  <si>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</si>
  <si>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</si>
  <si>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</si>
  <si>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</si>
  <si>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</si>
  <si>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</si>
  <si>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</si>
  <si>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</si>
  <si>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</si>
  <si>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</si>
  <si>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</si>
  <si>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</si>
  <si>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</si>
  <si>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</si>
  <si>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</si>
  <si>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</si>
  <si>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</si>
  <si>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</si>
  <si>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</si>
  <si>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</si>
  <si>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</si>
  <si>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</si>
  <si>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</si>
  <si>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</si>
  <si>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</si>
  <si>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</si>
  <si>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</si>
  <si>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</si>
  <si>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</si>
  <si>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</si>
  <si>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</si>
  <si>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</si>
  <si>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</si>
  <si>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</si>
  <si>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</si>
  <si>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</si>
  <si>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</si>
  <si>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</si>
  <si>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</si>
  <si>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</si>
  <si>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</si>
  <si>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</si>
  <si>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</si>
  <si>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</si>
  <si>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</si>
  <si>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</si>
  <si>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</si>
  <si>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</si>
  <si>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</si>
  <si>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</si>
  <si>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</si>
  <si>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</si>
  <si>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</si>
  <si>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</si>
  <si>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</si>
  <si>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</si>
  <si>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</si>
  <si>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</si>
  <si>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</si>
  <si>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</si>
  <si>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</si>
  <si>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</si>
  <si>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</si>
  <si>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</si>
  <si>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</si>
  <si>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</si>
  <si>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</si>
  <si>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</si>
  <si>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</si>
  <si>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</si>
  <si>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</si>
  <si>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</si>
  <si>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</si>
  <si>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</si>
  <si>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</si>
  <si>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</si>
  <si>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</si>
  <si>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</si>
  <si>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</si>
  <si>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</si>
  <si>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</si>
  <si>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</si>
  <si>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</si>
  <si>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</si>
  <si>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</si>
  <si>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</si>
  <si>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</si>
  <si>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</si>
  <si>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</si>
  <si>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</si>
  <si>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</si>
  <si>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di cui:</t>
  </si>
  <si>
    <t>- per dimissioni</t>
  </si>
  <si>
    <r>
      <t xml:space="preserve">Le informazioni richieste in questa sezione si riferiscono al solo </t>
    </r>
    <r>
      <rPr>
        <b/>
        <i/>
        <u/>
        <sz val="9"/>
        <rFont val="Arial"/>
        <family val="2"/>
      </rPr>
      <t>personale NON DIRIGENZIALE</t>
    </r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</si>
  <si>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</si>
  <si>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</si>
  <si>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</si>
  <si>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</si>
  <si>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</si>
  <si>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</si>
  <si>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</si>
  <si>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</si>
  <si>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</si>
  <si>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</si>
  <si>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Fine questionario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</si>
  <si>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</si>
  <si>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</si>
  <si>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</si>
  <si>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</si>
  <si>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</si>
  <si>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</si>
  <si>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</si>
  <si>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</si>
  <si>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</si>
  <si>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</si>
  <si>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</si>
  <si>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</si>
  <si>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</si>
  <si>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</si>
  <si>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</si>
  <si>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</si>
  <si>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</si>
  <si>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</si>
  <si>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</si>
  <si>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</si>
  <si>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</si>
  <si>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</si>
  <si>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</si>
  <si>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</si>
  <si>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</si>
  <si>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</si>
  <si>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</si>
  <si>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</si>
  <si>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</si>
  <si>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</si>
  <si>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</si>
  <si>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</si>
  <si>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</si>
  <si>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</si>
  <si>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</si>
  <si>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</si>
  <si>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</si>
  <si>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</si>
  <si>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</si>
  <si>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</si>
  <si>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</si>
  <si>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</si>
  <si>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</si>
  <si>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</si>
  <si>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</si>
  <si>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</si>
  <si>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</si>
  <si>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</si>
  <si>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</si>
  <si>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</si>
  <si>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</si>
  <si>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</si>
  <si>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</si>
  <si>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</si>
  <si>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</si>
  <si>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</si>
  <si>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</si>
  <si>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</si>
  <si>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</si>
  <si>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</si>
  <si>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</si>
  <si>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</si>
  <si>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</si>
  <si>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</si>
  <si>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</si>
  <si>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</si>
  <si>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</si>
  <si>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</si>
  <si>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</si>
  <si>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</si>
  <si>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</si>
  <si>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</si>
  <si>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</si>
  <si>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</si>
  <si>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</si>
  <si>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</si>
  <si>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</si>
  <si>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</si>
  <si>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</si>
  <si>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</si>
  <si>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</si>
  <si>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</si>
  <si>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</si>
  <si>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</si>
  <si>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</si>
  <si>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</si>
  <si>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</si>
  <si>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</si>
  <si>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</si>
  <si>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</si>
  <si>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</si>
  <si>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</si>
  <si>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</si>
  <si>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</si>
  <si>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</si>
  <si>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</si>
  <si>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t>Lavoratori al 31.12.2021</t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</si>
  <si>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</si>
  <si>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</si>
  <si>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</si>
  <si>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</si>
  <si>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Punti 1-7: indicare il numero complessivo di ore perse per motivo di assenza, per qualifica e sesso.</t>
  </si>
  <si>
    <t>2. Malattie non professionali</t>
  </si>
  <si>
    <t>Punto 2a: del totale indicato al punto 2, indicare le ore di assenza per malattia rientranti nel periodo di "carenza", ovvero nei primi tre giorni di malattia non indennizzati da INPS.</t>
  </si>
  <si>
    <t>Punto 4: indicare le ore di assenza per permessi sindacali (aziendali, provinciali, nazionali) e per tutti i permessi per visite mediche e altri motivi retribuiti. In tali permessi invece non rientrano quelli goduti a fronte di riduzione di orario di lavoro (R.O.L.) di cui al punto C.1.</t>
  </si>
  <si>
    <t>Punto 6: indicare le ore di assenza per: congedi parentali non retribuiti; permessi non retribuiti; astensioni facoltative per maternità non retribuite, ecc.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</si>
  <si>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</si>
  <si>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</si>
  <si>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t>…...........................................................................</t>
  </si>
  <si>
    <t>…...................................................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</si>
  <si>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</si>
  <si>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</si>
  <si>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r>
      <rPr>
        <b/>
        <i/>
        <sz val="10"/>
        <color theme="1"/>
        <rFont val="Arial"/>
        <family val="2"/>
      </rPr>
      <t xml:space="preserve">Se sì, </t>
    </r>
    <r>
      <rPr>
        <b/>
        <sz val="10"/>
        <color theme="1"/>
        <rFont val="Arial"/>
        <family val="2"/>
      </rPr>
      <t>quali materie regola il contratto?</t>
    </r>
  </si>
  <si>
    <t xml:space="preserve">Anno di prima applicazione </t>
  </si>
  <si>
    <t>Contratto mai applicato</t>
  </si>
  <si>
    <t>Lavoro agile / smart working</t>
  </si>
  <si>
    <t>logo associazione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</si>
  <si>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</si>
  <si>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</si>
  <si>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</si>
  <si>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</si>
  <si>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</si>
  <si>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</si>
  <si>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</si>
  <si>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</si>
  <si>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</si>
  <si>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</si>
  <si>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</si>
  <si>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</si>
  <si>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</si>
  <si>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</si>
  <si>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</si>
  <si>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</si>
  <si>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</si>
  <si>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</si>
  <si>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</si>
  <si>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 xml:space="preserve">   lavoratori al 31.12.2021</t>
  </si>
  <si>
    <t>cessati (dimessi, pensionati, licenziati, con contratti terminati, ...)</t>
  </si>
  <si>
    <t>Nessuna ricaduta rilevante</t>
  </si>
  <si>
    <t>Ridimensionamento del personale tramite licenziamenti</t>
  </si>
  <si>
    <t>Ridimensionamento del personale tramite blocco del turnover</t>
  </si>
  <si>
    <t>Diminuzione temporanea delle ore lavorate, per esempio tramite ricorso alla CIG</t>
  </si>
  <si>
    <t>Assunzione di personale con qualifiche funzionali a nuove strategie di impresa (es. efficientamento energetico, introduzione/potenziamento circolarità)</t>
  </si>
  <si>
    <t>D.1 L’impresa ha utilizzato il lavoro agile / smart working nel 2022?</t>
  </si>
  <si>
    <r>
      <t xml:space="preserve">Sì, ed era stato anche disciplinato in forma strutturale </t>
    </r>
    <r>
      <rPr>
        <vertAlign val="superscript"/>
        <sz val="10"/>
        <color theme="1"/>
        <rFont val="Arial"/>
        <family val="2"/>
      </rPr>
      <t>(2)</t>
    </r>
  </si>
  <si>
    <r>
      <t xml:space="preserve">Sì, ma solo lo smart working di emergenza </t>
    </r>
    <r>
      <rPr>
        <vertAlign val="superscript"/>
        <sz val="10"/>
        <color theme="1"/>
        <rFont val="Arial"/>
        <family val="2"/>
      </rPr>
      <t>(1)</t>
    </r>
  </si>
  <si>
    <t>Ha ridotto i costi aziendali legati alla gestione degli spazi</t>
  </si>
  <si>
    <t>Ha contribuito a migliorare l’efficienza energetica e la sostenibilità dell’azienda</t>
  </si>
  <si>
    <t>Si è rivelato fattore indispensabile ad attrarre risorse umane strategiche o a trattenerle in azienda</t>
  </si>
  <si>
    <t>Ha determinato un aumento della produttività dei dipendenti attraverso maggiore responsabilizzazione e orientamento al risultato</t>
  </si>
  <si>
    <t>Ha contribuito a ridurre l’assenteismo</t>
  </si>
  <si>
    <t>Altro   (specificare)</t>
  </si>
  <si>
    <t>La ridotta interazione del personale ha avuto ripercussioni negative sull’innovazione</t>
  </si>
  <si>
    <t>Chi ne usufruisce dimostra un minore senso di appartenenza</t>
  </si>
  <si>
    <t xml:space="preserve">Sono emerse situazioni di conflitto tra eligibili e non eligibili </t>
  </si>
  <si>
    <t>Si è rivelato un ostacolo alla comunicazione tra il personale</t>
  </si>
  <si>
    <t>E) CAPITALE UMANO</t>
  </si>
  <si>
    <t>…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</si>
  <si>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</si>
  <si>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</si>
  <si>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</si>
  <si>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</si>
  <si>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Attività di formazione rivolte al personale</t>
  </si>
  <si>
    <t>Ricorso a servizi esterni (es. collaborazioni, consulenti, ecc.)</t>
  </si>
  <si>
    <t>Inserimento in organico di personale qualificato proveniente da altri Paesi</t>
  </si>
  <si>
    <t>Coinvolgimento diretto dell’azienda in programmi educativi sul territorio (es. ITS, PCTO/alternanza scuola/lavoro, tirocini, ecc.)</t>
  </si>
  <si>
    <t>In questo periodo l’azienda non sta effettuando ricerche</t>
  </si>
  <si>
    <t>Con l’accompagnamento all’uscita dei lavoratori più anziani utilizzando le seguenti forme di flessibilità in uscita:</t>
  </si>
  <si>
    <r>
      <t xml:space="preserve">E.2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</si>
  <si>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t>Contratto di espansione</t>
  </si>
  <si>
    <t>Isopensione</t>
  </si>
  <si>
    <t>Incentivazione all’esodo e contribuzione volontaria</t>
  </si>
  <si>
    <t>Altre forme</t>
  </si>
  <si>
    <t>Sistema delle quote (quota 100/102/103)</t>
  </si>
  <si>
    <t>Contratto a termine</t>
  </si>
  <si>
    <t>Somministrazione a termine</t>
  </si>
  <si>
    <t>Somministrazione a tempo indeterminato</t>
  </si>
  <si>
    <t>Apprendistato in somministrazione</t>
  </si>
  <si>
    <t>Assunzioni a tempo indeterminato con decontribuzione</t>
  </si>
  <si>
    <t>Indagine Confindustria sul lavoro del 2023</t>
  </si>
  <si>
    <t>Sì, per competenze funzionali alla transizione digitale</t>
  </si>
  <si>
    <t>Sì, per competenze funzionali alla transizione green</t>
  </si>
  <si>
    <t>Sì, per competenze funzionali a una maggiore internazionalizzazione</t>
  </si>
  <si>
    <t>Allargamento del bacino di ricerca di nuovo personale (in termini di area geografica o di metodologie di ricerca)</t>
  </si>
  <si>
    <t>Lavoratori al 31.12.2022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</si>
  <si>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2022 sono stati:  </t>
    </r>
  </si>
  <si>
    <t>Sulla base delle informazioni fornite, nel 2022 il turnover è stato pari a:</t>
  </si>
  <si>
    <t>La riga riporta il numero medio di lavoratori full-time a tempo indeterminato nel corso del 2022 (come da organici indicati in B.2)</t>
  </si>
  <si>
    <t>Check-up assenze anno 2022</t>
  </si>
  <si>
    <t>* Numero medio di lavoratori a tempo indeterminato full-time in organico a dicembre 2021 e a dicembre 2022.</t>
  </si>
  <si>
    <t xml:space="preserve">   lavoratori al 31.12.2022</t>
  </si>
  <si>
    <t xml:space="preserve">        numero medio lavoratori nel 2022</t>
  </si>
  <si>
    <t xml:space="preserve">   festività infrasettimanali nel 2022</t>
  </si>
  <si>
    <t>Revisione degli orari di lavoro e/o della programmazione dei turni a fini di efficientamento energetico</t>
  </si>
  <si>
    <t>Sì, in modo diffuso e trasversale</t>
  </si>
  <si>
    <t>Sì, per mansioni manuali/tecniche (es. operai, turnisti)</t>
  </si>
  <si>
    <t>Sì, per altre competenze/mansioni specifiche</t>
  </si>
  <si>
    <t>E.3 L’azienda sta gestendo un processo di ricambio generazionale della forza lavoro?</t>
  </si>
  <si>
    <t>E.4 Se Sì, come?</t>
  </si>
  <si>
    <t>2a. di cui: per carenza (inferiore a 3 giorni di malattia degli operai)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</si>
  <si>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(365 - 105 - 9 - 33) x (40 - 60/60)/5 - 50 =</t>
    </r>
  </si>
  <si>
    <t>(1) Rientrano in questo caso tutte le imprese che hanno utilizzato lo Smart Working di emergenza (art. 90, commi 3 e 4, del DL 34/2020, che prevedeva: l'attivazione anche in assenza di un accordo individuale; la comunicazione semplificata al Ministero del Lavoro; l'assoluzione degli obblighi di informativa sulla salute e sicurezza tramite la documentazione messa a disposizione dall'INAIL).</t>
  </si>
  <si>
    <t>(2) Rientrano in questo caso tutte le imprese che hanno disciplinato lo Smart Working in forma strutturale (artt. 18-23 L. 81/2017), anche nel caso in cui nel 2022 abbiano utilizzato anche lo Smart Working emergenziale.</t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</si>
  <si>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2022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2022)</t>
    </r>
  </si>
  <si>
    <t>Punto 8: indicare il numero complessivo di ore di CIG (CIGO + CIGS + CIG in deroga) o Fondi di solidarietà (es. FIS) cui l'azienda ha fatto ricorso nel 2022.</t>
  </si>
  <si>
    <t>Punto 9: indicare il numero complessivo di ore di lavoro straordinario prestate nel 2022 eccedenti il normale orario contrattuale.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</si>
  <si>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</si>
  <si>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t>Con l’inserimento di giovani ricorrendo alle seguenti forme: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</si>
  <si>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</si>
  <si>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r>
      <t xml:space="preserve">F.2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</si>
  <si>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r>
      <t xml:space="preserve">B.4. Quali sono/saranno le principali ricadute della crisi energetica sulla forza lavoro impiegata in azienda? </t>
    </r>
    <r>
      <rPr>
        <u/>
        <sz val="10"/>
        <rFont val="Arial"/>
        <family val="2"/>
      </rPr>
      <t>(possibili fino a 2 risposte)</t>
    </r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</si>
  <si>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2022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</si>
  <si>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t>E.1 Nelle politiche di assunzione l’azienda riscontra significative difficoltà di reperimento di personale?</t>
  </si>
  <si>
    <r>
      <t xml:space="preserve">D.3 Quali vantaggi avete concretamente rilevato dall'utilizzo dello Smart Working? </t>
    </r>
    <r>
      <rPr>
        <sz val="10"/>
        <color theme="1"/>
        <rFont val="Arial"/>
        <family val="2"/>
      </rPr>
      <t>(possibili più risposte)</t>
    </r>
  </si>
  <si>
    <r>
      <t xml:space="preserve">D.4 Quali problematiche avete concretamente riscontrato? </t>
    </r>
    <r>
      <rPr>
        <sz val="10"/>
        <color theme="1"/>
        <rFont val="Arial"/>
        <family val="2"/>
      </rPr>
      <t>(possibili più risposte)</t>
    </r>
  </si>
  <si>
    <t>D.2 Se sì, quanti dipendenti (non dirigenti) sono stati coinvolti?</t>
  </si>
  <si>
    <t xml:space="preserve">Nessun vantaggio </t>
  </si>
  <si>
    <t>Nessuna problematica</t>
  </si>
  <si>
    <t>- per uscita incentivata</t>
  </si>
  <si>
    <t xml:space="preserve">sul totale di </t>
  </si>
  <si>
    <t>F) POLITICHE AZIENDALI</t>
  </si>
  <si>
    <r>
      <t xml:space="preserve">dipendenti in forza
(media 2022 del </t>
    </r>
    <r>
      <rPr>
        <b/>
        <i/>
        <sz val="10"/>
        <rFont val="Arial"/>
        <family val="2"/>
      </rPr>
      <t>B.1</t>
    </r>
    <r>
      <rPr>
        <i/>
        <sz val="10"/>
        <rFont val="Arial"/>
        <family val="2"/>
      </rPr>
      <t>)</t>
    </r>
  </si>
  <si>
    <t>CONFINDUSTRIA ANCONA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</si>
</sst>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</numFmts>
  <fonts count="10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6">
    <xf numFmtId="0" fontId="0" fillId="0" borderId="0" xfId="0"/>
    <xf numFmtId="0" fontId="0" fillId="0" borderId="26" xfId="0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/>
    <xf numFmtId="0" fontId="60" fillId="0" borderId="26" xfId="0" applyFont="1" applyBorder="1" applyAlignment="1">
      <alignment vertical="center" wrapText="1"/>
    </xf>
    <xf numFmtId="49" fontId="60" fillId="15" borderId="26" xfId="0" applyNumberFormat="1" applyFont="1" applyFill="1" applyBorder="1" applyAlignment="1">
      <alignment horizontal="center" vertical="center" wrapText="1"/>
    </xf>
    <xf numFmtId="49" fontId="60" fillId="0" borderId="26" xfId="0" applyNumberFormat="1" applyFont="1" applyBorder="1" applyAlignment="1">
      <alignment horizontal="left" vertical="center" wrapText="1"/>
    </xf>
    <xf numFmtId="0" fontId="60" fillId="0" borderId="26" xfId="0" applyFont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49" fontId="39" fillId="15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9" fillId="0" borderId="0" xfId="0" applyFont="1" applyAlignment="1">
      <alignment horizontal="right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2" fillId="2" borderId="0" xfId="0" applyFont="1" applyFill="1" applyAlignment="1" applyProtection="1">
      <alignment vertical="center"/>
      <protection hidden="1"/>
    </xf>
    <xf numFmtId="0" fontId="56" fillId="2" borderId="0" xfId="0" applyFont="1" applyFill="1" applyAlignment="1" applyProtection="1">
      <alignment horizontal="left" vertical="center"/>
      <protection hidden="1"/>
    </xf>
    <xf numFmtId="0" fontId="49" fillId="2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Alignment="1" applyProtection="1">
      <alignment horizontal="left" vertical="center" indent="1"/>
      <protection hidden="1"/>
    </xf>
    <xf numFmtId="0" fontId="50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9" fillId="0" borderId="0" xfId="0" applyFont="1" applyAlignment="1" applyProtection="1">
      <alignment vertical="center"/>
      <protection hidden="1"/>
    </xf>
    <xf numFmtId="0" fontId="49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49" fillId="2" borderId="0" xfId="0" applyFont="1" applyFill="1" applyAlignment="1" applyProtection="1">
      <alignment horizontal="left" vertical="center"/>
      <protection hidden="1"/>
    </xf>
    <xf numFmtId="0" fontId="57" fillId="2" borderId="0" xfId="0" applyFont="1" applyFill="1" applyAlignment="1" applyProtection="1">
      <alignment horizontal="left" vertical="center" indent="1"/>
      <protection hidden="1"/>
    </xf>
    <xf numFmtId="1" fontId="50" fillId="0" borderId="0" xfId="0" applyNumberFormat="1" applyFont="1" applyAlignment="1" applyProtection="1">
      <alignment horizontal="left" vertical="center" indent="1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55" fillId="0" borderId="0" xfId="0" applyFont="1" applyProtection="1">
      <protection hidden="1"/>
    </xf>
    <xf numFmtId="0" fontId="47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50" fillId="0" borderId="0" xfId="0" applyFont="1" applyAlignment="1" applyProtection="1">
      <alignment horizontal="center" wrapText="1"/>
      <protection hidden="1"/>
    </xf>
    <xf numFmtId="0" fontId="58" fillId="0" borderId="0" xfId="0" applyFont="1" applyAlignment="1" applyProtection="1">
      <alignment horizontal="lef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48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9" fillId="0" borderId="0" xfId="0" applyFont="1" applyAlignment="1" applyProtection="1">
      <alignment vertical="center" wrapText="1"/>
      <protection hidden="1"/>
    </xf>
    <xf numFmtId="1" fontId="49" fillId="0" borderId="0" xfId="0" applyNumberFormat="1" applyFont="1" applyAlignment="1" applyProtection="1">
      <alignment vertical="center"/>
      <protection hidden="1"/>
    </xf>
    <xf numFmtId="0" fontId="65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50" fillId="0" borderId="0" xfId="0" applyFont="1" applyAlignment="1" applyProtection="1">
      <alignment wrapText="1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2" borderId="0" xfId="0" applyFont="1" applyFill="1" applyAlignment="1" applyProtection="1">
      <alignment vertical="center"/>
      <protection hidden="1"/>
    </xf>
    <xf numFmtId="0" fontId="47" fillId="2" borderId="0" xfId="0" applyFont="1" applyFill="1" applyAlignment="1" applyProtection="1">
      <alignment horizontal="left" vertical="center" wrapTex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80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74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7" fillId="0" borderId="0" xfId="0" applyFont="1" applyAlignment="1" applyProtection="1">
      <alignment horizontal="left" vertical="center" indent="1"/>
      <protection hidden="1"/>
    </xf>
    <xf numFmtId="0" fontId="50" fillId="0" borderId="0" xfId="0" applyFont="1" applyProtection="1"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65" fillId="0" borderId="0" xfId="0" applyFont="1" applyAlignment="1" applyProtection="1">
      <alignment vertical="center"/>
      <protection hidden="1"/>
    </xf>
    <xf numFmtId="0" fontId="6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7" fillId="0" borderId="0" xfId="0" applyFont="1" applyAlignment="1" applyProtection="1">
      <alignment wrapText="1"/>
      <protection hidden="1"/>
    </xf>
    <xf numFmtId="0" fontId="5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49" fontId="37" fillId="16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51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50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2" fillId="2" borderId="0" xfId="0" applyFont="1" applyFill="1" applyAlignment="1" applyProtection="1">
      <alignment horizontal="left" vertical="center" wrapText="1"/>
      <protection hidden="1"/>
    </xf>
    <xf numFmtId="0" fontId="62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1" fontId="64" fillId="3" borderId="31" xfId="0" applyNumberFormat="1" applyFont="1" applyFill="1" applyBorder="1" applyAlignment="1" applyProtection="1">
      <alignment horizontal="center" vertical="center"/>
      <protection hidden="1"/>
    </xf>
    <xf numFmtId="1" fontId="64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1" fontId="52" fillId="0" borderId="24" xfId="0" applyNumberFormat="1" applyFont="1" applyBorder="1" applyAlignment="1" applyProtection="1">
      <alignment horizontal="center" vertical="center"/>
      <protection hidden="1"/>
    </xf>
    <xf numFmtId="1" fontId="52" fillId="0" borderId="40" xfId="0" applyNumberFormat="1" applyFont="1" applyBorder="1" applyAlignment="1" applyProtection="1">
      <alignment horizontal="center" vertical="center"/>
      <protection hidden="1"/>
    </xf>
    <xf numFmtId="1" fontId="52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5" fontId="7" fillId="0" borderId="24" xfId="0" applyNumberFormat="1" applyFont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0" fontId="7" fillId="12" borderId="8" xfId="0" applyFont="1" applyFill="1" applyBorder="1" applyAlignment="1" applyProtection="1">
      <alignment horizontal="left" vertic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165" fontId="7" fillId="9" borderId="24" xfId="0" applyNumberFormat="1" applyFont="1" applyFill="1" applyBorder="1" applyAlignment="1" applyProtection="1">
      <alignment horizontal="center" vertical="center"/>
      <protection hidden="1"/>
    </xf>
    <xf numFmtId="165" fontId="7" fillId="9" borderId="40" xfId="0" applyNumberFormat="1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left" vertical="center"/>
      <protection hidden="1"/>
    </xf>
    <xf numFmtId="164" fontId="7" fillId="12" borderId="0" xfId="0" applyNumberFormat="1" applyFont="1" applyFill="1" applyAlignment="1" applyProtection="1">
      <alignment horizontal="left" vertical="center"/>
      <protection hidden="1"/>
    </xf>
    <xf numFmtId="164" fontId="7" fillId="12" borderId="24" xfId="0" applyNumberFormat="1" applyFont="1" applyFill="1" applyBorder="1" applyAlignment="1" applyProtection="1">
      <alignment horizontal="center" vertical="center"/>
      <protection hidden="1"/>
    </xf>
    <xf numFmtId="164" fontId="7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23" xfId="0" applyNumberFormat="1" applyFont="1" applyBorder="1" applyAlignment="1" applyProtection="1">
      <alignment horizontal="center" vertical="center"/>
      <protection hidden="1"/>
    </xf>
    <xf numFmtId="164" fontId="11" fillId="13" borderId="31" xfId="0" applyNumberFormat="1" applyFont="1" applyFill="1" applyBorder="1" applyAlignment="1" applyProtection="1">
      <alignment vertical="center"/>
      <protection hidden="1"/>
    </xf>
    <xf numFmtId="164" fontId="11" fillId="13" borderId="38" xfId="0" applyNumberFormat="1" applyFont="1" applyFill="1" applyBorder="1" applyAlignment="1" applyProtection="1">
      <alignment vertical="center"/>
      <protection hidden="1"/>
    </xf>
    <xf numFmtId="164" fontId="7" fillId="11" borderId="18" xfId="0" applyNumberFormat="1" applyFont="1" applyFill="1" applyBorder="1" applyAlignment="1" applyProtection="1">
      <alignment horizontal="center" vertical="center"/>
      <protection hidden="1"/>
    </xf>
    <xf numFmtId="164" fontId="7" fillId="11" borderId="26" xfId="0" applyNumberFormat="1" applyFont="1" applyFill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2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justify" vertical="center" wrapText="1"/>
      <protection hidden="1"/>
    </xf>
    <xf numFmtId="0" fontId="59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46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justify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8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3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50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locked="0" hidden="1"/>
    </xf>
    <xf numFmtId="0" fontId="2" fillId="0" borderId="12" xfId="0" applyFont="1" applyBorder="1" applyAlignment="1" applyProtection="1">
      <alignment vertical="center"/>
      <protection locked="0" hidden="1"/>
    </xf>
    <xf numFmtId="0" fontId="2" fillId="0" borderId="28" xfId="0" applyFont="1" applyBorder="1" applyAlignment="1" applyProtection="1">
      <alignment vertical="center"/>
      <protection locked="0" hidden="1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Alignment="1" applyProtection="1">
      <alignment horizontal="center" vertical="center"/>
      <protection locked="0"/>
    </xf>
    <xf numFmtId="164" fontId="64" fillId="0" borderId="31" xfId="0" applyNumberFormat="1" applyFont="1" applyBorder="1" applyAlignment="1" applyProtection="1">
      <alignment horizontal="center" vertical="center"/>
      <protection locked="0"/>
    </xf>
    <xf numFmtId="164" fontId="64" fillId="0" borderId="38" xfId="0" applyNumberFormat="1" applyFont="1" applyBorder="1" applyAlignment="1" applyProtection="1">
      <alignment horizontal="center" vertical="center"/>
      <protection locked="0"/>
    </xf>
    <xf numFmtId="164" fontId="7" fillId="11" borderId="31" xfId="0" applyNumberFormat="1" applyFont="1" applyFill="1" applyBorder="1" applyAlignment="1" applyProtection="1">
      <alignment horizontal="center" vertical="center"/>
      <protection locked="0"/>
    </xf>
    <xf numFmtId="164" fontId="7" fillId="11" borderId="38" xfId="0" applyNumberFormat="1" applyFont="1" applyFill="1" applyBorder="1" applyAlignment="1" applyProtection="1">
      <alignment horizontal="center" vertical="center"/>
      <protection locked="0"/>
    </xf>
    <xf numFmtId="164" fontId="7" fillId="12" borderId="31" xfId="0" applyNumberFormat="1" applyFont="1" applyFill="1" applyBorder="1" applyAlignment="1" applyProtection="1">
      <alignment horizontal="center" vertical="center"/>
      <protection locked="0"/>
    </xf>
    <xf numFmtId="164" fontId="7" fillId="12" borderId="38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protection locked="0" hidden="1"/>
    </xf>
    <xf numFmtId="0" fontId="2" fillId="0" borderId="28" xfId="0" applyFont="1" applyBorder="1" applyProtection="1">
      <protection locked="0" hidden="1"/>
    </xf>
    <xf numFmtId="0" fontId="18" fillId="0" borderId="0" xfId="0" applyFont="1" applyAlignment="1" applyProtection="1">
      <alignment horizontal="left" vertical="center" indent="2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84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5" fillId="0" borderId="0" xfId="5" applyFont="1" applyAlignment="1">
      <alignment vertical="center"/>
    </xf>
    <xf numFmtId="0" fontId="86" fillId="0" borderId="0" xfId="5" applyFont="1" applyAlignment="1">
      <alignment vertical="center" wrapText="1"/>
    </xf>
    <xf numFmtId="0" fontId="85" fillId="0" borderId="10" xfId="5" applyFont="1" applyBorder="1" applyAlignment="1">
      <alignment horizontal="center" vertical="center"/>
    </xf>
    <xf numFmtId="0" fontId="85" fillId="0" borderId="20" xfId="5" applyFont="1" applyBorder="1" applyAlignment="1">
      <alignment horizontal="center" vertical="center"/>
    </xf>
    <xf numFmtId="0" fontId="87" fillId="0" borderId="9" xfId="5" applyFont="1" applyBorder="1" applyAlignment="1">
      <alignment horizontal="center" vertical="center"/>
    </xf>
    <xf numFmtId="166" fontId="88" fillId="17" borderId="18" xfId="5" applyNumberFormat="1" applyFont="1" applyFill="1" applyBorder="1" applyAlignment="1">
      <alignment horizontal="right" vertical="center"/>
    </xf>
    <xf numFmtId="166" fontId="89" fillId="17" borderId="17" xfId="5" applyNumberFormat="1" applyFont="1" applyFill="1" applyBorder="1" applyAlignment="1">
      <alignment horizontal="right" vertical="center"/>
    </xf>
    <xf numFmtId="166" fontId="88" fillId="17" borderId="22" xfId="5" applyNumberFormat="1" applyFont="1" applyFill="1" applyBorder="1" applyAlignment="1">
      <alignment horizontal="right" vertical="center"/>
    </xf>
    <xf numFmtId="165" fontId="90" fillId="18" borderId="18" xfId="9" applyNumberFormat="1" applyFont="1" applyFill="1" applyBorder="1" applyAlignment="1">
      <alignment horizontal="right" vertical="center"/>
    </xf>
    <xf numFmtId="165" fontId="90" fillId="18" borderId="22" xfId="9" applyNumberFormat="1" applyFont="1" applyFill="1" applyBorder="1" applyAlignment="1">
      <alignment horizontal="right" vertical="center"/>
    </xf>
    <xf numFmtId="165" fontId="77" fillId="18" borderId="17" xfId="9" applyNumberFormat="1" applyFont="1" applyFill="1" applyBorder="1" applyAlignment="1">
      <alignment horizontal="right" vertical="center"/>
    </xf>
    <xf numFmtId="0" fontId="91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92" fillId="0" borderId="0" xfId="5" applyFont="1"/>
    <xf numFmtId="0" fontId="93" fillId="9" borderId="24" xfId="5" applyFont="1" applyFill="1" applyBorder="1" applyAlignment="1">
      <alignment vertical="center"/>
    </xf>
    <xf numFmtId="3" fontId="95" fillId="9" borderId="0" xfId="5" applyNumberFormat="1" applyFont="1" applyFill="1" applyAlignment="1">
      <alignment vertical="center"/>
    </xf>
    <xf numFmtId="1" fontId="11" fillId="0" borderId="0" xfId="5" applyNumberFormat="1"/>
    <xf numFmtId="0" fontId="95" fillId="9" borderId="0" xfId="5" applyFont="1" applyFill="1" applyAlignment="1">
      <alignment vertical="center"/>
    </xf>
    <xf numFmtId="0" fontId="91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95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5" fillId="0" borderId="18" xfId="8" applyNumberFormat="1" applyFont="1" applyBorder="1" applyAlignment="1">
      <alignment horizontal="right" vertical="center"/>
    </xf>
    <xf numFmtId="1" fontId="85" fillId="0" borderId="22" xfId="8" applyNumberFormat="1" applyFont="1" applyBorder="1" applyAlignment="1">
      <alignment horizontal="right" vertical="center"/>
    </xf>
    <xf numFmtId="1" fontId="87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8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4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horizontal="left" vertical="center" wrapText="1"/>
      <protection locked="0"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locked="0" hidden="1"/>
    </xf>
    <xf numFmtId="0" fontId="33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7" fillId="2" borderId="0" xfId="0" applyFont="1" applyFill="1" applyAlignment="1" applyProtection="1">
      <alignment vertical="center"/>
      <protection hidden="1"/>
    </xf>
    <xf numFmtId="0" fontId="33" fillId="0" borderId="28" xfId="0" applyFont="1" applyBorder="1" applyAlignment="1" applyProtection="1">
      <alignment horizontal="left" vertical="center" wrapText="1"/>
      <protection locked="0" hidden="1"/>
    </xf>
    <xf numFmtId="0" fontId="33" fillId="0" borderId="28" xfId="0" applyFont="1" applyBorder="1" applyAlignment="1" applyProtection="1">
      <alignment horizontal="center" wrapText="1"/>
      <protection locked="0" hidden="1"/>
    </xf>
    <xf numFmtId="0" fontId="33" fillId="0" borderId="28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hidden="1"/>
    </xf>
    <xf numFmtId="0" fontId="10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5" fillId="0" borderId="0" xfId="0" applyFont="1" applyAlignment="1">
      <alignment vertical="center" wrapText="1"/>
    </xf>
    <xf numFmtId="0" fontId="7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5" fillId="2" borderId="0" xfId="0" applyFont="1" applyFill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0" xfId="0" applyFont="1" applyAlignment="1" applyProtection="1">
      <alignment vertical="center"/>
      <protection locked="0" hidden="1"/>
    </xf>
    <xf numFmtId="49" fontId="5" fillId="0" borderId="0" xfId="0" applyNumberFormat="1" applyFont="1" applyAlignment="1" applyProtection="1">
      <alignment horizontal="left" vertical="center"/>
      <protection locked="0" hidden="1"/>
    </xf>
    <xf numFmtId="165" fontId="36" fillId="8" borderId="29" xfId="1" applyNumberFormat="1" applyFont="1" applyFill="1" applyBorder="1" applyAlignment="1" applyProtection="1">
      <alignment horizontal="center" vertical="center"/>
      <protection locked="0" hidden="1"/>
    </xf>
    <xf numFmtId="164" fontId="7" fillId="12" borderId="31" xfId="0" applyNumberFormat="1" applyFont="1" applyFill="1" applyBorder="1" applyAlignment="1" applyProtection="1">
      <alignment horizontal="center" vertical="center"/>
      <protection locked="0" hidden="1"/>
    </xf>
    <xf numFmtId="164" fontId="7" fillId="12" borderId="38" xfId="0" applyNumberFormat="1" applyFont="1" applyFill="1" applyBorder="1" applyAlignment="1" applyProtection="1">
      <alignment horizontal="center" vertical="center"/>
      <protection locked="0" hidden="1"/>
    </xf>
    <xf numFmtId="0" fontId="47" fillId="2" borderId="0" xfId="0" applyFont="1" applyFill="1" applyAlignment="1" applyProtection="1">
      <alignment horizontal="left" vertical="center"/>
      <protection locked="0" hidden="1"/>
    </xf>
    <xf numFmtId="0" fontId="33" fillId="2" borderId="0" xfId="0" applyFont="1" applyFill="1" applyAlignment="1" applyProtection="1">
      <alignment horizontal="justify" vertical="center" wrapText="1"/>
      <protection locked="0" hidden="1"/>
    </xf>
    <xf numFmtId="0" fontId="53" fillId="0" borderId="0" xfId="0" applyFont="1" applyAlignment="1" applyProtection="1">
      <alignment vertical="center" wrapText="1"/>
      <protection locked="0" hidden="1"/>
    </xf>
    <xf numFmtId="0" fontId="33" fillId="0" borderId="12" xfId="0" applyFont="1" applyBorder="1" applyAlignment="1" applyProtection="1">
      <alignment vertical="center" wrapText="1"/>
      <protection locked="0" hidden="1"/>
    </xf>
    <xf numFmtId="0" fontId="40" fillId="0" borderId="28" xfId="0" applyFont="1" applyBorder="1" applyProtection="1">
      <protection locked="0" hidden="1"/>
    </xf>
    <xf numFmtId="165" fontId="33" fillId="0" borderId="28" xfId="0" applyNumberFormat="1" applyFont="1" applyBorder="1" applyAlignment="1" applyProtection="1">
      <alignment horizontal="center"/>
      <protection locked="0" hidden="1"/>
    </xf>
    <xf numFmtId="0" fontId="90" fillId="0" borderId="28" xfId="0" applyFont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vertical="center"/>
      <protection locked="0" hidden="1"/>
    </xf>
    <xf numFmtId="0" fontId="33" fillId="0" borderId="28" xfId="0" applyFont="1" applyBorder="1" applyAlignment="1" applyProtection="1">
      <alignment horizontal="left" vertical="center"/>
      <protection locked="0" hidden="1"/>
    </xf>
    <xf numFmtId="0" fontId="33" fillId="0" borderId="12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vertical="center" wrapText="1"/>
      <protection locked="0" hidden="1"/>
    </xf>
    <xf numFmtId="0" fontId="33" fillId="0" borderId="28" xfId="0" applyFont="1" applyBorder="1" applyAlignment="1" applyProtection="1">
      <alignment horizontal="left" wrapText="1"/>
      <protection locked="0" hidden="1"/>
    </xf>
    <xf numFmtId="0" fontId="47" fillId="0" borderId="0" xfId="0" applyFont="1" applyAlignment="1" applyProtection="1">
      <alignment horizontal="left" vertical="center" wrapText="1"/>
      <protection locked="0" hidden="1"/>
    </xf>
    <xf numFmtId="0" fontId="42" fillId="2" borderId="0" xfId="0" applyFont="1" applyFill="1" applyAlignment="1" applyProtection="1">
      <alignment horizontal="left"/>
      <protection hidden="1"/>
    </xf>
    <xf numFmtId="0" fontId="42" fillId="0" borderId="0" xfId="0" applyFont="1" applyAlignment="1" applyProtection="1">
      <alignment horizontal="left" wrapText="1"/>
      <protection hidden="1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 hidden="1"/>
    </xf>
    <xf numFmtId="0" fontId="82" fillId="0" borderId="0" xfId="0" quotePrefix="1" applyFont="1" applyAlignment="1" applyProtection="1">
      <alignment horizontal="left" indent="1"/>
      <protection hidden="1"/>
    </xf>
    <xf numFmtId="0" fontId="49" fillId="2" borderId="0" xfId="0" applyFont="1" applyFill="1" applyAlignment="1" applyProtection="1">
      <alignment horizontal="left"/>
      <protection hidden="1"/>
    </xf>
    <xf numFmtId="0" fontId="65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51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locked="0" hidden="1"/>
    </xf>
    <xf numFmtId="0" fontId="33" fillId="0" borderId="0" xfId="0" applyFont="1" applyAlignment="1" applyProtection="1">
      <alignment vertical="center" wrapText="1"/>
      <protection locked="0" hidden="1"/>
    </xf>
    <xf numFmtId="0" fontId="47" fillId="0" borderId="0" xfId="0" applyFont="1" applyAlignment="1" applyProtection="1">
      <alignment vertical="center"/>
      <protection locked="0" hidden="1"/>
    </xf>
    <xf numFmtId="0" fontId="19" fillId="0" borderId="0" xfId="0" applyFont="1" applyProtection="1">
      <protection locked="0" hidden="1"/>
    </xf>
    <xf numFmtId="1" fontId="5" fillId="0" borderId="0" xfId="0" applyNumberFormat="1" applyFont="1" applyAlignment="1" applyProtection="1">
      <alignment horizontal="center" vertical="center"/>
      <protection locked="0" hidden="1"/>
    </xf>
    <xf numFmtId="1" fontId="6" fillId="6" borderId="0" xfId="0" applyNumberFormat="1" applyFont="1" applyFill="1" applyAlignment="1" applyProtection="1">
      <alignment horizontal="center" vertical="center"/>
      <protection locked="0" hidden="1"/>
    </xf>
    <xf numFmtId="0" fontId="24" fillId="0" borderId="0" xfId="0" applyFont="1" applyProtection="1">
      <protection locked="0" hidden="1"/>
    </xf>
    <xf numFmtId="167" fontId="36" fillId="8" borderId="29" xfId="12" applyNumberFormat="1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64" fillId="0" borderId="16" xfId="0" applyFont="1" applyBorder="1" applyAlignment="1" applyProtection="1">
      <alignment horizontal="left" vertical="center" wrapText="1" indent="2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left" vertical="center" wrapText="1" inden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1" xfId="0" applyNumberFormat="1" applyFont="1" applyFill="1" applyBorder="1" applyAlignment="1" applyProtection="1">
      <alignment horizontal="center" vertical="center"/>
      <protection hidden="1"/>
    </xf>
    <xf numFmtId="1" fontId="14" fillId="15" borderId="38" xfId="0" applyNumberFormat="1" applyFont="1" applyFill="1" applyBorder="1" applyAlignment="1" applyProtection="1">
      <alignment horizontal="center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63" fillId="2" borderId="0" xfId="0" applyFont="1" applyFill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46" fillId="3" borderId="0" xfId="0" applyFont="1" applyFill="1" applyAlignment="1" applyProtection="1">
      <alignment horizontal="left" vertical="center" wrapText="1"/>
      <protection hidden="1"/>
    </xf>
    <xf numFmtId="0" fontId="64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83" fillId="0" borderId="0" xfId="0" applyFont="1" applyAlignment="1" applyProtection="1">
      <alignment horizontal="left" vertical="center" wrapText="1"/>
      <protection hidden="1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96" fillId="2" borderId="1" xfId="1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9" fillId="3" borderId="16" xfId="0" applyFont="1" applyFill="1" applyBorder="1" applyAlignment="1" applyProtection="1">
      <alignment horizontal="center" vertical="center" wrapText="1"/>
      <protection hidden="1"/>
    </xf>
    <xf numFmtId="0" fontId="69" fillId="3" borderId="17" xfId="0" applyFont="1" applyFill="1" applyBorder="1" applyAlignment="1" applyProtection="1">
      <alignment horizontal="center" vertical="center" wrapText="1"/>
      <protection hidden="1"/>
    </xf>
    <xf numFmtId="0" fontId="63" fillId="2" borderId="0" xfId="0" applyFont="1" applyFill="1" applyAlignment="1" applyProtection="1">
      <alignment horizontal="left" vertical="center" wrapText="1"/>
      <protection hidden="1"/>
    </xf>
    <xf numFmtId="0" fontId="68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4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6" fillId="10" borderId="8" xfId="0" applyFont="1" applyFill="1" applyBorder="1" applyAlignment="1">
      <alignment horizontal="left" vertical="center"/>
    </xf>
    <xf numFmtId="0" fontId="46" fillId="10" borderId="37" xfId="0" applyFont="1" applyFill="1" applyBorder="1" applyAlignment="1">
      <alignment horizontal="left" vertical="center"/>
    </xf>
    <xf numFmtId="0" fontId="46" fillId="10" borderId="0" xfId="0" applyFont="1" applyFill="1" applyAlignment="1" applyProtection="1">
      <alignment horizontal="right" vertical="center"/>
      <protection hidden="1"/>
    </xf>
    <xf numFmtId="0" fontId="50" fillId="0" borderId="5" xfId="0" applyFont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justify" vertical="top" wrapText="1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14" fillId="10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0" fontId="50" fillId="0" borderId="0" xfId="0" applyFont="1" applyAlignment="1" applyProtection="1">
      <alignment horizontal="left" vertical="top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0" borderId="28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11" borderId="17" xfId="0" applyFont="1" applyFill="1" applyBorder="1" applyAlignment="1" applyProtection="1">
      <alignment horizontal="left" vertical="center"/>
      <protection hidden="1"/>
    </xf>
    <xf numFmtId="0" fontId="83" fillId="0" borderId="41" xfId="0" applyFont="1" applyBorder="1" applyAlignment="1" applyProtection="1">
      <alignment horizontal="left" vertical="center" wrapText="1"/>
      <protection hidden="1"/>
    </xf>
    <xf numFmtId="0" fontId="83" fillId="0" borderId="42" xfId="0" applyFont="1" applyBorder="1" applyAlignment="1" applyProtection="1">
      <alignment horizontal="left" vertical="center" wrapText="1"/>
      <protection hidden="1"/>
    </xf>
    <xf numFmtId="0" fontId="83" fillId="0" borderId="43" xfId="0" applyFont="1" applyBorder="1" applyAlignment="1" applyProtection="1">
      <alignment horizontal="left" vertical="center" wrapText="1"/>
      <protection hidden="1"/>
    </xf>
    <xf numFmtId="0" fontId="74" fillId="0" borderId="0" xfId="0" applyFont="1" applyAlignment="1" applyProtection="1">
      <alignment horizontal="left" vertical="center" wrapText="1"/>
      <protection hidden="1"/>
    </xf>
    <xf numFmtId="0" fontId="63" fillId="2" borderId="0" xfId="0" applyFont="1" applyFill="1" applyAlignment="1" applyProtection="1">
      <alignment horizontal="justify" vertical="center" wrapText="1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74" fillId="0" borderId="0" xfId="0" applyFont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42" fillId="2" borderId="0" xfId="0" applyFont="1" applyFill="1" applyAlignment="1" applyProtection="1">
      <alignment horizontal="left"/>
      <protection hidden="1"/>
    </xf>
    <xf numFmtId="0" fontId="83" fillId="0" borderId="44" xfId="0" applyFont="1" applyBorder="1" applyAlignment="1" applyProtection="1">
      <alignment horizontal="left" vertical="center" wrapText="1"/>
      <protection hidden="1"/>
    </xf>
    <xf numFmtId="0" fontId="83" fillId="0" borderId="45" xfId="0" applyFont="1" applyBorder="1" applyAlignment="1" applyProtection="1">
      <alignment horizontal="left" vertical="center" wrapText="1"/>
      <protection hidden="1"/>
    </xf>
    <xf numFmtId="0" fontId="83" fillId="0" borderId="46" xfId="0" applyFont="1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4" fillId="10" borderId="2" xfId="0" applyFont="1" applyFill="1" applyBorder="1" applyAlignment="1" applyProtection="1">
      <alignment horizontal="left" vertical="center" wrapText="1" indent="1"/>
      <protection locked="0"/>
    </xf>
    <xf numFmtId="0" fontId="14" fillId="10" borderId="39" xfId="0" applyFont="1" applyFill="1" applyBorder="1" applyAlignment="1" applyProtection="1">
      <alignment horizontal="left" vertical="center" wrapText="1" indent="1"/>
      <protection locked="0"/>
    </xf>
    <xf numFmtId="0" fontId="14" fillId="10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53" xfId="0" applyFont="1" applyBorder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14" fillId="0" borderId="0" xfId="0" applyFont="1" applyAlignment="1" applyProtection="1">
      <alignment horizontal="left" indent="3"/>
      <protection hidden="1"/>
    </xf>
    <xf numFmtId="0" fontId="85" fillId="0" borderId="0" xfId="5" applyFont="1" applyAlignment="1">
      <alignment horizontal="left" vertical="center"/>
    </xf>
    <xf numFmtId="0" fontId="85" fillId="0" borderId="0" xfId="5" applyFont="1" applyAlignment="1">
      <alignment horizontal="justify" vertical="center" wrapText="1"/>
    </xf>
    <xf numFmtId="0" fontId="88" fillId="17" borderId="17" xfId="5" applyFont="1" applyFill="1" applyBorder="1" applyAlignment="1">
      <alignment horizontal="left" vertical="center"/>
    </xf>
    <xf numFmtId="0" fontId="88" fillId="17" borderId="26" xfId="5" applyFont="1" applyFill="1" applyBorder="1" applyAlignment="1">
      <alignment horizontal="left" vertical="center"/>
    </xf>
    <xf numFmtId="0" fontId="85" fillId="0" borderId="17" xfId="5" applyFont="1" applyBorder="1" applyAlignment="1">
      <alignment horizontal="left" vertical="center"/>
    </xf>
    <xf numFmtId="0" fontId="85" fillId="0" borderId="26" xfId="5" applyFont="1" applyBorder="1" applyAlignment="1">
      <alignment horizontal="left" vertical="center"/>
    </xf>
    <xf numFmtId="0" fontId="90" fillId="18" borderId="17" xfId="5" applyFont="1" applyFill="1" applyBorder="1" applyAlignment="1">
      <alignment horizontal="left" vertical="center"/>
    </xf>
    <xf numFmtId="0" fontId="90" fillId="18" borderId="26" xfId="5" applyFont="1" applyFill="1" applyBorder="1" applyAlignment="1">
      <alignment horizontal="left" vertical="center"/>
    </xf>
    <xf numFmtId="0" fontId="85" fillId="0" borderId="5" xfId="5" applyFont="1" applyBorder="1" applyAlignment="1">
      <alignment horizontal="left" vertical="center"/>
    </xf>
    <xf numFmtId="0" fontId="85" fillId="0" borderId="17" xfId="5" applyFont="1" applyBorder="1" applyAlignment="1">
      <alignment horizontal="center" vertical="center"/>
    </xf>
    <xf numFmtId="0" fontId="85" fillId="0" borderId="26" xfId="5" applyFont="1" applyBorder="1" applyAlignment="1">
      <alignment horizontal="center" vertical="center"/>
    </xf>
    <xf numFmtId="0" fontId="85" fillId="0" borderId="27" xfId="5" applyFont="1" applyBorder="1" applyAlignment="1">
      <alignment horizontal="center" vertical="center"/>
    </xf>
    <xf numFmtId="0" fontId="11" fillId="0" borderId="0" xfId="5" applyAlignment="1">
      <alignment horizontal="center" vertical="center"/>
    </xf>
    <xf numFmtId="0" fontId="86" fillId="0" borderId="47" xfId="5" applyFont="1" applyBorder="1" applyAlignment="1">
      <alignment horizontal="right" vertical="center" wrapText="1"/>
    </xf>
    <xf numFmtId="0" fontId="86" fillId="0" borderId="48" xfId="5" applyFont="1" applyBorder="1" applyAlignment="1">
      <alignment horizontal="right" vertical="center" wrapText="1"/>
    </xf>
    <xf numFmtId="0" fontId="86" fillId="0" borderId="48" xfId="5" applyFont="1" applyBorder="1" applyAlignment="1">
      <alignment horizontal="left" vertical="center" wrapText="1"/>
    </xf>
    <xf numFmtId="0" fontId="86" fillId="0" borderId="49" xfId="5" applyFont="1" applyBorder="1" applyAlignment="1">
      <alignment horizontal="left" vertical="center" wrapText="1"/>
    </xf>
    <xf numFmtId="0" fontId="21" fillId="14" borderId="24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3">
    <cellStyle name="Collegamento ipertestuale" xfId="11" builtinId="8"/>
    <cellStyle name="Migliaia" xfId="12" builtinId="3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7"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strike/>
        <color theme="0" tint="-0.14993743705557422"/>
      </font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9" defaultPivotStyle="PivotStyleLight16"/>
  <colors>
    <mruColors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K$246" lockText="1" noThreeD="1"/>
</file>

<file path=xl/ctrlProps/ctrlProp11.xml><?xml version="1.0" encoding="utf-8"?>
<formControlPr xmlns="http://schemas.microsoft.com/office/spreadsheetml/2009/9/main" objectType="CheckBox" fmlaLink="$K$249" lockText="1" noThreeD="1"/>
</file>

<file path=xl/ctrlProps/ctrlProp12.xml><?xml version="1.0" encoding="utf-8"?>
<formControlPr xmlns="http://schemas.microsoft.com/office/spreadsheetml/2009/9/main" objectType="CheckBox" fmlaLink="$K$250" lockText="1" noThreeD="1"/>
</file>

<file path=xl/ctrlProps/ctrlProp13.xml><?xml version="1.0" encoding="utf-8"?>
<formControlPr xmlns="http://schemas.microsoft.com/office/spreadsheetml/2009/9/main" objectType="CheckBox" fmlaLink="$I$74" lockText="1" noThreeD="1"/>
</file>

<file path=xl/ctrlProps/ctrlProp14.xml><?xml version="1.0" encoding="utf-8"?>
<formControlPr xmlns="http://schemas.microsoft.com/office/spreadsheetml/2009/9/main" objectType="CheckBox" fmlaLink="$I$72" lockText="1" noThreeD="1"/>
</file>

<file path=xl/ctrlProps/ctrlProp15.xml><?xml version="1.0" encoding="utf-8"?>
<formControlPr xmlns="http://schemas.microsoft.com/office/spreadsheetml/2009/9/main" objectType="CheckBox" fmlaLink="$I$73" lockText="1" noThreeD="1"/>
</file>

<file path=xl/ctrlProps/ctrlProp16.xml><?xml version="1.0" encoding="utf-8"?>
<formControlPr xmlns="http://schemas.microsoft.com/office/spreadsheetml/2009/9/main" objectType="CheckBox" fmlaLink="$I$75" lockText="1" noThreeD="1"/>
</file>

<file path=xl/ctrlProps/ctrlProp17.xml><?xml version="1.0" encoding="utf-8"?>
<formControlPr xmlns="http://schemas.microsoft.com/office/spreadsheetml/2009/9/main" objectType="CheckBox" fmlaLink="$K$252" lockText="1" noThreeD="1"/>
</file>

<file path=xl/ctrlProps/ctrlProp18.xml><?xml version="1.0" encoding="utf-8"?>
<formControlPr xmlns="http://schemas.microsoft.com/office/spreadsheetml/2009/9/main" objectType="CheckBox" fmlaLink="$I$136" lockText="1" noThreeD="1"/>
</file>

<file path=xl/ctrlProps/ctrlProp19.xml><?xml version="1.0" encoding="utf-8"?>
<formControlPr xmlns="http://schemas.microsoft.com/office/spreadsheetml/2009/9/main" objectType="CheckBox" fmlaLink="$I$137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K$253" lockText="1" noThreeD="1"/>
</file>

<file path=xl/ctrlProps/ctrlProp21.xml><?xml version="1.0" encoding="utf-8"?>
<formControlPr xmlns="http://schemas.microsoft.com/office/spreadsheetml/2009/9/main" objectType="CheckBox" fmlaLink="$K$254" lockText="1" noThreeD="1"/>
</file>

<file path=xl/ctrlProps/ctrlProp22.xml><?xml version="1.0" encoding="utf-8"?>
<formControlPr xmlns="http://schemas.microsoft.com/office/spreadsheetml/2009/9/main" objectType="CheckBox" fmlaLink="$K$255" lockText="1" noThreeD="1"/>
</file>

<file path=xl/ctrlProps/ctrlProp23.xml><?xml version="1.0" encoding="utf-8"?>
<formControlPr xmlns="http://schemas.microsoft.com/office/spreadsheetml/2009/9/main" objectType="CheckBox" fmlaLink="$K$256" lockText="1" noThreeD="1"/>
</file>

<file path=xl/ctrlProps/ctrlProp24.xml><?xml version="1.0" encoding="utf-8"?>
<formControlPr xmlns="http://schemas.microsoft.com/office/spreadsheetml/2009/9/main" objectType="CheckBox" fmlaLink="$K$257" lockText="1" noThreeD="1"/>
</file>

<file path=xl/ctrlProps/ctrlProp25.xml><?xml version="1.0" encoding="utf-8"?>
<formControlPr xmlns="http://schemas.microsoft.com/office/spreadsheetml/2009/9/main" objectType="CheckBox" fmlaLink="$K$247" lockText="1" noThreeD="1"/>
</file>

<file path=xl/ctrlProps/ctrlProp26.xml><?xml version="1.0" encoding="utf-8"?>
<formControlPr xmlns="http://schemas.microsoft.com/office/spreadsheetml/2009/9/main" objectType="CheckBox" fmlaLink="$K$248" lockText="1" noThreeD="1"/>
</file>

<file path=xl/ctrlProps/ctrlProp27.xml><?xml version="1.0" encoding="utf-8"?>
<formControlPr xmlns="http://schemas.microsoft.com/office/spreadsheetml/2009/9/main" objectType="Drop" dropStyle="combo" dx="20" fmlaLink="$J$21" fmlaRange="ateco2007_2digit!$B$2:$B$90" noThreeD="1" sel="1" val="36"/>
</file>

<file path=xl/ctrlProps/ctrlProp28.xml><?xml version="1.0" encoding="utf-8"?>
<formControlPr xmlns="http://schemas.microsoft.com/office/spreadsheetml/2009/9/main" objectType="CheckBox" fmlaLink="$J$262" lockText="1" noThreeD="1"/>
</file>

<file path=xl/ctrlProps/ctrlProp29.xml><?xml version="1.0" encoding="utf-8"?>
<formControlPr xmlns="http://schemas.microsoft.com/office/spreadsheetml/2009/9/main" objectType="CheckBox" fmlaLink="$K$251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I$138" lockText="1" noThreeD="1"/>
</file>

<file path=xl/ctrlProps/ctrlProp31.xml><?xml version="1.0" encoding="utf-8"?>
<formControlPr xmlns="http://schemas.microsoft.com/office/spreadsheetml/2009/9/main" objectType="CheckBox" fmlaLink="$K$149" lockText="1" noThreeD="1"/>
</file>

<file path=xl/ctrlProps/ctrlProp32.xml><?xml version="1.0" encoding="utf-8"?>
<formControlPr xmlns="http://schemas.microsoft.com/office/spreadsheetml/2009/9/main" objectType="CheckBox" fmlaLink="$K$145" lockText="1" noThreeD="1"/>
</file>

<file path=xl/ctrlProps/ctrlProp33.xml><?xml version="1.0" encoding="utf-8"?>
<formControlPr xmlns="http://schemas.microsoft.com/office/spreadsheetml/2009/9/main" objectType="CheckBox" fmlaLink="$K$146" lockText="1" noThreeD="1"/>
</file>

<file path=xl/ctrlProps/ctrlProp34.xml><?xml version="1.0" encoding="utf-8"?>
<formControlPr xmlns="http://schemas.microsoft.com/office/spreadsheetml/2009/9/main" objectType="CheckBox" fmlaLink="$K$147" lockText="1" noThreeD="1"/>
</file>

<file path=xl/ctrlProps/ctrlProp35.xml><?xml version="1.0" encoding="utf-8"?>
<formControlPr xmlns="http://schemas.microsoft.com/office/spreadsheetml/2009/9/main" objectType="CheckBox" fmlaLink="$K$148" lockText="1" noThreeD="1"/>
</file>

<file path=xl/ctrlProps/ctrlProp36.xml><?xml version="1.0" encoding="utf-8"?>
<formControlPr xmlns="http://schemas.microsoft.com/office/spreadsheetml/2009/9/main" objectType="CheckBox" fmlaLink="$K$153" lockText="1" noThreeD="1"/>
</file>

<file path=xl/ctrlProps/ctrlProp37.xml><?xml version="1.0" encoding="utf-8"?>
<formControlPr xmlns="http://schemas.microsoft.com/office/spreadsheetml/2009/9/main" objectType="CheckBox" fmlaLink="$K$154" lockText="1" noThreeD="1"/>
</file>

<file path=xl/ctrlProps/ctrlProp38.xml><?xml version="1.0" encoding="utf-8"?>
<formControlPr xmlns="http://schemas.microsoft.com/office/spreadsheetml/2009/9/main" objectType="CheckBox" fmlaLink="$K$155" lockText="1" noThreeD="1"/>
</file>

<file path=xl/ctrlProps/ctrlProp39.xml><?xml version="1.0" encoding="utf-8"?>
<formControlPr xmlns="http://schemas.microsoft.com/office/spreadsheetml/2009/9/main" objectType="CheckBox" fmlaLink="$K$156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162" lockText="1" noThreeD="1"/>
</file>

<file path=xl/ctrlProps/ctrlProp41.xml><?xml version="1.0" encoding="utf-8"?>
<formControlPr xmlns="http://schemas.microsoft.com/office/spreadsheetml/2009/9/main" objectType="CheckBox" fmlaLink="$K$163" lockText="1" noThreeD="1"/>
</file>

<file path=xl/ctrlProps/ctrlProp42.xml><?xml version="1.0" encoding="utf-8"?>
<formControlPr xmlns="http://schemas.microsoft.com/office/spreadsheetml/2009/9/main" objectType="CheckBox" fmlaLink="$K$164" lockText="1" noThreeD="1"/>
</file>

<file path=xl/ctrlProps/ctrlProp43.xml><?xml version="1.0" encoding="utf-8"?>
<formControlPr xmlns="http://schemas.microsoft.com/office/spreadsheetml/2009/9/main" objectType="CheckBox" fmlaLink="$K$165" lockText="1" noThreeD="1"/>
</file>

<file path=xl/ctrlProps/ctrlProp44.xml><?xml version="1.0" encoding="utf-8"?>
<formControlPr xmlns="http://schemas.microsoft.com/office/spreadsheetml/2009/9/main" objectType="CheckBox" fmlaLink="$K$166" lockText="1" noThreeD="1"/>
</file>

<file path=xl/ctrlProps/ctrlProp45.xml><?xml version="1.0" encoding="utf-8"?>
<formControlPr xmlns="http://schemas.microsoft.com/office/spreadsheetml/2009/9/main" objectType="CheckBox" fmlaLink="$K$167" lockText="1" noThreeD="1"/>
</file>

<file path=xl/ctrlProps/ctrlProp46.xml><?xml version="1.0" encoding="utf-8"?>
<formControlPr xmlns="http://schemas.microsoft.com/office/spreadsheetml/2009/9/main" objectType="CheckBox" fmlaLink="$K$172" lockText="1" noThreeD="1"/>
</file>

<file path=xl/ctrlProps/ctrlProp47.xml><?xml version="1.0" encoding="utf-8"?>
<formControlPr xmlns="http://schemas.microsoft.com/office/spreadsheetml/2009/9/main" objectType="CheckBox" fmlaLink="$K$173" lockText="1" noThreeD="1"/>
</file>

<file path=xl/ctrlProps/ctrlProp48.xml><?xml version="1.0" encoding="utf-8"?>
<formControlPr xmlns="http://schemas.microsoft.com/office/spreadsheetml/2009/9/main" objectType="CheckBox" fmlaLink="$K$174" lockText="1" noThreeD="1"/>
</file>

<file path=xl/ctrlProps/ctrlProp49.xml><?xml version="1.0" encoding="utf-8"?>
<formControlPr xmlns="http://schemas.microsoft.com/office/spreadsheetml/2009/9/main" objectType="CheckBox" fmlaLink="$K$175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50.xml><?xml version="1.0" encoding="utf-8"?>
<formControlPr xmlns="http://schemas.microsoft.com/office/spreadsheetml/2009/9/main" objectType="CheckBox" fmlaLink="$K$176" lockText="1" noThreeD="1"/>
</file>

<file path=xl/ctrlProps/ctrlProp51.xml><?xml version="1.0" encoding="utf-8"?>
<formControlPr xmlns="http://schemas.microsoft.com/office/spreadsheetml/2009/9/main" objectType="CheckBox" fmlaLink="$K$177" lockText="1" noThreeD="1"/>
</file>

<file path=xl/ctrlProps/ctrlProp52.xml><?xml version="1.0" encoding="utf-8"?>
<formControlPr xmlns="http://schemas.microsoft.com/office/spreadsheetml/2009/9/main" objectType="CheckBox" fmlaLink="$K$190" lockText="1" noThreeD="1"/>
</file>

<file path=xl/ctrlProps/ctrlProp53.xml><?xml version="1.0" encoding="utf-8"?>
<formControlPr xmlns="http://schemas.microsoft.com/office/spreadsheetml/2009/9/main" objectType="CheckBox" fmlaLink="$K$191" lockText="1" noThreeD="1"/>
</file>

<file path=xl/ctrlProps/ctrlProp54.xml><?xml version="1.0" encoding="utf-8"?>
<formControlPr xmlns="http://schemas.microsoft.com/office/spreadsheetml/2009/9/main" objectType="CheckBox" fmlaLink="$K$192" lockText="1" noThreeD="1"/>
</file>

<file path=xl/ctrlProps/ctrlProp55.xml><?xml version="1.0" encoding="utf-8"?>
<formControlPr xmlns="http://schemas.microsoft.com/office/spreadsheetml/2009/9/main" objectType="CheckBox" fmlaLink="$K$193" lockText="1" noThreeD="1"/>
</file>

<file path=xl/ctrlProps/ctrlProp56.xml><?xml version="1.0" encoding="utf-8"?>
<formControlPr xmlns="http://schemas.microsoft.com/office/spreadsheetml/2009/9/main" objectType="CheckBox" fmlaLink="$K$194" lockText="1" noThreeD="1"/>
</file>

<file path=xl/ctrlProps/ctrlProp57.xml><?xml version="1.0" encoding="utf-8"?>
<formControlPr xmlns="http://schemas.microsoft.com/office/spreadsheetml/2009/9/main" objectType="CheckBox" fmlaLink="$K$195" lockText="1" noThreeD="1"/>
</file>

<file path=xl/ctrlProps/ctrlProp58.xml><?xml version="1.0" encoding="utf-8"?>
<formControlPr xmlns="http://schemas.microsoft.com/office/spreadsheetml/2009/9/main" objectType="CheckBox" fmlaLink="$K$196" lockText="1" noThreeD="1"/>
</file>

<file path=xl/ctrlProps/ctrlProp59.xml><?xml version="1.0" encoding="utf-8"?>
<formControlPr xmlns="http://schemas.microsoft.com/office/spreadsheetml/2009/9/main" objectType="CheckBox" fmlaLink="$K$184" lockText="1" noThreeD="1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60.xml><?xml version="1.0" encoding="utf-8"?>
<formControlPr xmlns="http://schemas.microsoft.com/office/spreadsheetml/2009/9/main" objectType="CheckBox" fmlaLink="$K$185" lockText="1" noThreeD="1"/>
</file>

<file path=xl/ctrlProps/ctrlProp61.xml><?xml version="1.0" encoding="utf-8"?>
<formControlPr xmlns="http://schemas.microsoft.com/office/spreadsheetml/2009/9/main" objectType="CheckBox" fmlaLink="$K$186" lockText="1" noThreeD="1"/>
</file>

<file path=xl/ctrlProps/ctrlProp62.xml><?xml version="1.0" encoding="utf-8"?>
<formControlPr xmlns="http://schemas.microsoft.com/office/spreadsheetml/2009/9/main" objectType="CheckBox" fmlaLink="$K$187" lockText="1" noThreeD="1"/>
</file>

<file path=xl/ctrlProps/ctrlProp63.xml><?xml version="1.0" encoding="utf-8"?>
<formControlPr xmlns="http://schemas.microsoft.com/office/spreadsheetml/2009/9/main" objectType="CheckBox" fmlaLink="$K$188" lockText="1" noThreeD="1"/>
</file>

<file path=xl/ctrlProps/ctrlProp64.xml><?xml version="1.0" encoding="utf-8"?>
<formControlPr xmlns="http://schemas.microsoft.com/office/spreadsheetml/2009/9/main" objectType="CheckBox" fmlaLink="$I$180" lockText="1" noThreeD="1"/>
</file>

<file path=xl/ctrlProps/ctrlProp65.xml><?xml version="1.0" encoding="utf-8"?>
<formControlPr xmlns="http://schemas.microsoft.com/office/spreadsheetml/2009/9/main" objectType="CheckBox" fmlaLink="$K$180" lockText="1" noThreeD="1"/>
</file>

<file path=xl/ctrlProps/ctrlProp66.xml><?xml version="1.0" encoding="utf-8"?>
<formControlPr xmlns="http://schemas.microsoft.com/office/spreadsheetml/2009/9/main" objectType="CheckBox" fmlaLink="$K$168" lockText="1" noThreeD="1"/>
</file>

<file path=xl/ctrlProps/ctrlProp67.xml><?xml version="1.0" encoding="utf-8"?>
<formControlPr xmlns="http://schemas.microsoft.com/office/spreadsheetml/2009/9/main" objectType="CheckBox" fmlaLink="$K$169" lockText="1" noThreeD="1"/>
</file>

<file path=xl/ctrlProps/ctrlProp68.xml><?xml version="1.0" encoding="utf-8"?>
<formControlPr xmlns="http://schemas.microsoft.com/office/spreadsheetml/2009/9/main" objectType="CheckBox" fmlaLink="$I$76" lockText="1" noThreeD="1"/>
</file>

<file path=xl/ctrlProps/ctrlProp69.xml><?xml version="1.0" encoding="utf-8"?>
<formControlPr xmlns="http://schemas.microsoft.com/office/spreadsheetml/2009/9/main" objectType="CheckBox" fmlaLink="$I$77" lockText="1" noThreeD="1"/>
</file>

<file path=xl/ctrlProps/ctrlProp7.xml><?xml version="1.0" encoding="utf-8"?>
<formControlPr xmlns="http://schemas.microsoft.com/office/spreadsheetml/2009/9/main" objectType="CheckBox" fmlaLink="$I$241" lockText="1" noThreeD="1"/>
</file>

<file path=xl/ctrlProps/ctrlProp70.xml><?xml version="1.0" encoding="utf-8"?>
<formControlPr xmlns="http://schemas.microsoft.com/office/spreadsheetml/2009/9/main" objectType="CheckBox" fmlaLink="$K$151" lockText="1" noThreeD="1"/>
</file>

<file path=xl/ctrlProps/ctrlProp71.xml><?xml version="1.0" encoding="utf-8"?>
<formControlPr xmlns="http://schemas.microsoft.com/office/spreadsheetml/2009/9/main" objectType="CheckBox" fmlaLink="$K$158" lockText="1" noThreeD="1"/>
</file>

<file path=xl/ctrlProps/ctrlProp8.xml><?xml version="1.0" encoding="utf-8"?>
<formControlPr xmlns="http://schemas.microsoft.com/office/spreadsheetml/2009/9/main" objectType="CheckBox" fmlaLink="$K$241" lockText="1" noThreeD="1"/>
</file>

<file path=xl/ctrlProps/ctrlProp9.xml><?xml version="1.0" encoding="utf-8"?>
<formControlPr xmlns="http://schemas.microsoft.com/office/spreadsheetml/2009/9/main" objectType="Drop" dropStyle="combo" dx="20" fmlaLink="$J$19" fmlaRange="ccnl!$D$2:$D$8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363855</xdr:colOff>
      <xdr:row>2</xdr:row>
      <xdr:rowOff>211455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28575</xdr:rowOff>
        </xdr:from>
        <xdr:to>
          <xdr:col>8</xdr:col>
          <xdr:colOff>390525</xdr:colOff>
          <xdr:row>23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38100</xdr:rowOff>
        </xdr:from>
        <xdr:to>
          <xdr:col>10</xdr:col>
          <xdr:colOff>352425</xdr:colOff>
          <xdr:row>23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0</xdr:rowOff>
        </xdr:from>
        <xdr:to>
          <xdr:col>4</xdr:col>
          <xdr:colOff>504825</xdr:colOff>
          <xdr:row>26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27</xdr:row>
          <xdr:rowOff>171450</xdr:rowOff>
        </xdr:from>
        <xdr:to>
          <xdr:col>4</xdr:col>
          <xdr:colOff>476250</xdr:colOff>
          <xdr:row>28</xdr:row>
          <xdr:rowOff>142875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25</xdr:row>
          <xdr:rowOff>133350</xdr:rowOff>
        </xdr:from>
        <xdr:to>
          <xdr:col>10</xdr:col>
          <xdr:colOff>628650</xdr:colOff>
          <xdr:row>26</xdr:row>
          <xdr:rowOff>114300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133350</xdr:rowOff>
        </xdr:from>
        <xdr:to>
          <xdr:col>10</xdr:col>
          <xdr:colOff>647700</xdr:colOff>
          <xdr:row>28</xdr:row>
          <xdr:rowOff>104775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95250</xdr:rowOff>
        </xdr:from>
        <xdr:to>
          <xdr:col>8</xdr:col>
          <xdr:colOff>323850</xdr:colOff>
          <xdr:row>241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240</xdr:row>
          <xdr:rowOff>95250</xdr:rowOff>
        </xdr:from>
        <xdr:to>
          <xdr:col>10</xdr:col>
          <xdr:colOff>314325</xdr:colOff>
          <xdr:row>241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17</xdr:row>
          <xdr:rowOff>247650</xdr:rowOff>
        </xdr:from>
        <xdr:to>
          <xdr:col>10</xdr:col>
          <xdr:colOff>657225</xdr:colOff>
          <xdr:row>18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245</xdr:row>
          <xdr:rowOff>19050</xdr:rowOff>
        </xdr:from>
        <xdr:to>
          <xdr:col>10</xdr:col>
          <xdr:colOff>295275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248</xdr:row>
          <xdr:rowOff>66675</xdr:rowOff>
        </xdr:from>
        <xdr:to>
          <xdr:col>10</xdr:col>
          <xdr:colOff>295275</xdr:colOff>
          <xdr:row>249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249</xdr:row>
          <xdr:rowOff>0</xdr:rowOff>
        </xdr:from>
        <xdr:to>
          <xdr:col>10</xdr:col>
          <xdr:colOff>285750</xdr:colOff>
          <xdr:row>249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57150</xdr:rowOff>
        </xdr:from>
        <xdr:to>
          <xdr:col>8</xdr:col>
          <xdr:colOff>438150</xdr:colOff>
          <xdr:row>74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38100</xdr:rowOff>
        </xdr:from>
        <xdr:to>
          <xdr:col>8</xdr:col>
          <xdr:colOff>438150</xdr:colOff>
          <xdr:row>72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72</xdr:row>
          <xdr:rowOff>38100</xdr:rowOff>
        </xdr:from>
        <xdr:to>
          <xdr:col>8</xdr:col>
          <xdr:colOff>438150</xdr:colOff>
          <xdr:row>73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74</xdr:row>
          <xdr:rowOff>38100</xdr:rowOff>
        </xdr:from>
        <xdr:to>
          <xdr:col>8</xdr:col>
          <xdr:colOff>447675</xdr:colOff>
          <xdr:row>75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251</xdr:row>
          <xdr:rowOff>0</xdr:rowOff>
        </xdr:from>
        <xdr:to>
          <xdr:col>10</xdr:col>
          <xdr:colOff>285750</xdr:colOff>
          <xdr:row>251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57150</xdr:rowOff>
        </xdr:from>
        <xdr:to>
          <xdr:col>8</xdr:col>
          <xdr:colOff>514350</xdr:colOff>
          <xdr:row>136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135</xdr:row>
          <xdr:rowOff>266700</xdr:rowOff>
        </xdr:from>
        <xdr:to>
          <xdr:col>8</xdr:col>
          <xdr:colOff>514350</xdr:colOff>
          <xdr:row>137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252</xdr:row>
          <xdr:rowOff>57150</xdr:rowOff>
        </xdr:from>
        <xdr:to>
          <xdr:col>10</xdr:col>
          <xdr:colOff>295275</xdr:colOff>
          <xdr:row>252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253</xdr:row>
          <xdr:rowOff>57150</xdr:rowOff>
        </xdr:from>
        <xdr:to>
          <xdr:col>10</xdr:col>
          <xdr:colOff>295275</xdr:colOff>
          <xdr:row>253</xdr:row>
          <xdr:rowOff>238125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254</xdr:row>
          <xdr:rowOff>28575</xdr:rowOff>
        </xdr:from>
        <xdr:to>
          <xdr:col>10</xdr:col>
          <xdr:colOff>285750</xdr:colOff>
          <xdr:row>255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255</xdr:row>
          <xdr:rowOff>28575</xdr:rowOff>
        </xdr:from>
        <xdr:to>
          <xdr:col>10</xdr:col>
          <xdr:colOff>285750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256</xdr:row>
          <xdr:rowOff>9525</xdr:rowOff>
        </xdr:from>
        <xdr:to>
          <xdr:col>10</xdr:col>
          <xdr:colOff>285750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246</xdr:row>
          <xdr:rowOff>57150</xdr:rowOff>
        </xdr:from>
        <xdr:to>
          <xdr:col>10</xdr:col>
          <xdr:colOff>295275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247</xdr:row>
          <xdr:rowOff>47625</xdr:rowOff>
        </xdr:from>
        <xdr:to>
          <xdr:col>10</xdr:col>
          <xdr:colOff>285750</xdr:colOff>
          <xdr:row>247</xdr:row>
          <xdr:rowOff>219075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19</xdr:row>
          <xdr:rowOff>238125</xdr:rowOff>
        </xdr:from>
        <xdr:to>
          <xdr:col>10</xdr:col>
          <xdr:colOff>314325</xdr:colOff>
          <xdr:row>20</xdr:row>
          <xdr:rowOff>200025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144</xdr:row>
          <xdr:rowOff>76200</xdr:rowOff>
        </xdr:from>
        <xdr:to>
          <xdr:col>10</xdr:col>
          <xdr:colOff>561975</xdr:colOff>
          <xdr:row>145</xdr:row>
          <xdr:rowOff>38100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145</xdr:row>
          <xdr:rowOff>19050</xdr:rowOff>
        </xdr:from>
        <xdr:to>
          <xdr:col>10</xdr:col>
          <xdr:colOff>571500</xdr:colOff>
          <xdr:row>146</xdr:row>
          <xdr:rowOff>66675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146</xdr:row>
          <xdr:rowOff>19050</xdr:rowOff>
        </xdr:from>
        <xdr:to>
          <xdr:col>10</xdr:col>
          <xdr:colOff>571500</xdr:colOff>
          <xdr:row>147</xdr:row>
          <xdr:rowOff>66675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75</xdr:row>
          <xdr:rowOff>38100</xdr:rowOff>
        </xdr:from>
        <xdr:to>
          <xdr:col>8</xdr:col>
          <xdr:colOff>447675</xdr:colOff>
          <xdr:row>76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261</xdr:row>
          <xdr:rowOff>114300</xdr:rowOff>
        </xdr:from>
        <xdr:to>
          <xdr:col>10</xdr:col>
          <xdr:colOff>28575</xdr:colOff>
          <xdr:row>261</xdr:row>
          <xdr:rowOff>228600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250</xdr:row>
          <xdr:rowOff>47625</xdr:rowOff>
        </xdr:from>
        <xdr:to>
          <xdr:col>10</xdr:col>
          <xdr:colOff>285750</xdr:colOff>
          <xdr:row>251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136</xdr:row>
          <xdr:rowOff>238125</xdr:rowOff>
        </xdr:from>
        <xdr:to>
          <xdr:col>8</xdr:col>
          <xdr:colOff>514350</xdr:colOff>
          <xdr:row>138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146</xdr:row>
          <xdr:rowOff>314325</xdr:rowOff>
        </xdr:from>
        <xdr:to>
          <xdr:col>10</xdr:col>
          <xdr:colOff>571500</xdr:colOff>
          <xdr:row>147</xdr:row>
          <xdr:rowOff>285750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148</xdr:row>
          <xdr:rowOff>9525</xdr:rowOff>
        </xdr:from>
        <xdr:to>
          <xdr:col>10</xdr:col>
          <xdr:colOff>571500</xdr:colOff>
          <xdr:row>149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152</xdr:row>
          <xdr:rowOff>76200</xdr:rowOff>
        </xdr:from>
        <xdr:to>
          <xdr:col>10</xdr:col>
          <xdr:colOff>561975</xdr:colOff>
          <xdr:row>152</xdr:row>
          <xdr:rowOff>285750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153</xdr:row>
          <xdr:rowOff>19050</xdr:rowOff>
        </xdr:from>
        <xdr:to>
          <xdr:col>10</xdr:col>
          <xdr:colOff>581025</xdr:colOff>
          <xdr:row>154</xdr:row>
          <xdr:rowOff>66675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154</xdr:row>
          <xdr:rowOff>19050</xdr:rowOff>
        </xdr:from>
        <xdr:to>
          <xdr:col>10</xdr:col>
          <xdr:colOff>581025</xdr:colOff>
          <xdr:row>155</xdr:row>
          <xdr:rowOff>66675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154</xdr:row>
          <xdr:rowOff>314325</xdr:rowOff>
        </xdr:from>
        <xdr:to>
          <xdr:col>10</xdr:col>
          <xdr:colOff>581025</xdr:colOff>
          <xdr:row>156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161</xdr:row>
          <xdr:rowOff>19050</xdr:rowOff>
        </xdr:from>
        <xdr:to>
          <xdr:col>10</xdr:col>
          <xdr:colOff>561975</xdr:colOff>
          <xdr:row>161</xdr:row>
          <xdr:rowOff>238125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162</xdr:row>
          <xdr:rowOff>9525</xdr:rowOff>
        </xdr:from>
        <xdr:to>
          <xdr:col>10</xdr:col>
          <xdr:colOff>581025</xdr:colOff>
          <xdr:row>163</xdr:row>
          <xdr:rowOff>57150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163</xdr:row>
          <xdr:rowOff>9525</xdr:rowOff>
        </xdr:from>
        <xdr:to>
          <xdr:col>10</xdr:col>
          <xdr:colOff>581025</xdr:colOff>
          <xdr:row>164</xdr:row>
          <xdr:rowOff>57150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164</xdr:row>
          <xdr:rowOff>9525</xdr:rowOff>
        </xdr:from>
        <xdr:to>
          <xdr:col>10</xdr:col>
          <xdr:colOff>581025</xdr:colOff>
          <xdr:row>165</xdr:row>
          <xdr:rowOff>57150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165</xdr:row>
          <xdr:rowOff>9525</xdr:rowOff>
        </xdr:from>
        <xdr:to>
          <xdr:col>10</xdr:col>
          <xdr:colOff>590550</xdr:colOff>
          <xdr:row>166</xdr:row>
          <xdr:rowOff>57150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166</xdr:row>
          <xdr:rowOff>9525</xdr:rowOff>
        </xdr:from>
        <xdr:to>
          <xdr:col>10</xdr:col>
          <xdr:colOff>590550</xdr:colOff>
          <xdr:row>167</xdr:row>
          <xdr:rowOff>57150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171</xdr:row>
          <xdr:rowOff>19050</xdr:rowOff>
        </xdr:from>
        <xdr:to>
          <xdr:col>10</xdr:col>
          <xdr:colOff>561975</xdr:colOff>
          <xdr:row>171</xdr:row>
          <xdr:rowOff>238125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172</xdr:row>
          <xdr:rowOff>9525</xdr:rowOff>
        </xdr:from>
        <xdr:to>
          <xdr:col>10</xdr:col>
          <xdr:colOff>581025</xdr:colOff>
          <xdr:row>173</xdr:row>
          <xdr:rowOff>57150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19050</xdr:rowOff>
        </xdr:from>
        <xdr:to>
          <xdr:col>10</xdr:col>
          <xdr:colOff>581025</xdr:colOff>
          <xdr:row>174</xdr:row>
          <xdr:rowOff>57150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174</xdr:row>
          <xdr:rowOff>9525</xdr:rowOff>
        </xdr:from>
        <xdr:to>
          <xdr:col>10</xdr:col>
          <xdr:colOff>581025</xdr:colOff>
          <xdr:row>175</xdr:row>
          <xdr:rowOff>57150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175</xdr:row>
          <xdr:rowOff>9525</xdr:rowOff>
        </xdr:from>
        <xdr:to>
          <xdr:col>10</xdr:col>
          <xdr:colOff>590550</xdr:colOff>
          <xdr:row>176</xdr:row>
          <xdr:rowOff>57150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176</xdr:row>
          <xdr:rowOff>19050</xdr:rowOff>
        </xdr:from>
        <xdr:to>
          <xdr:col>10</xdr:col>
          <xdr:colOff>590550</xdr:colOff>
          <xdr:row>177</xdr:row>
          <xdr:rowOff>57150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166</xdr:row>
          <xdr:rowOff>295275</xdr:rowOff>
        </xdr:from>
        <xdr:to>
          <xdr:col>10</xdr:col>
          <xdr:colOff>600075</xdr:colOff>
          <xdr:row>168</xdr:row>
          <xdr:rowOff>47625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189</xdr:row>
          <xdr:rowOff>47625</xdr:rowOff>
        </xdr:from>
        <xdr:to>
          <xdr:col>10</xdr:col>
          <xdr:colOff>561975</xdr:colOff>
          <xdr:row>190</xdr:row>
          <xdr:rowOff>9525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190</xdr:row>
          <xdr:rowOff>28575</xdr:rowOff>
        </xdr:from>
        <xdr:to>
          <xdr:col>10</xdr:col>
          <xdr:colOff>581025</xdr:colOff>
          <xdr:row>191</xdr:row>
          <xdr:rowOff>76200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191</xdr:row>
          <xdr:rowOff>28575</xdr:rowOff>
        </xdr:from>
        <xdr:to>
          <xdr:col>10</xdr:col>
          <xdr:colOff>581025</xdr:colOff>
          <xdr:row>192</xdr:row>
          <xdr:rowOff>76200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192</xdr:row>
          <xdr:rowOff>28575</xdr:rowOff>
        </xdr:from>
        <xdr:to>
          <xdr:col>10</xdr:col>
          <xdr:colOff>581025</xdr:colOff>
          <xdr:row>193</xdr:row>
          <xdr:rowOff>76200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193</xdr:row>
          <xdr:rowOff>28575</xdr:rowOff>
        </xdr:from>
        <xdr:to>
          <xdr:col>10</xdr:col>
          <xdr:colOff>590550</xdr:colOff>
          <xdr:row>194</xdr:row>
          <xdr:rowOff>76200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194</xdr:row>
          <xdr:rowOff>28575</xdr:rowOff>
        </xdr:from>
        <xdr:to>
          <xdr:col>10</xdr:col>
          <xdr:colOff>590550</xdr:colOff>
          <xdr:row>195</xdr:row>
          <xdr:rowOff>76200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195</xdr:row>
          <xdr:rowOff>9525</xdr:rowOff>
        </xdr:from>
        <xdr:to>
          <xdr:col>10</xdr:col>
          <xdr:colOff>600075</xdr:colOff>
          <xdr:row>196</xdr:row>
          <xdr:rowOff>57150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183</xdr:row>
          <xdr:rowOff>28575</xdr:rowOff>
        </xdr:from>
        <xdr:to>
          <xdr:col>10</xdr:col>
          <xdr:colOff>561975</xdr:colOff>
          <xdr:row>184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184</xdr:row>
          <xdr:rowOff>19050</xdr:rowOff>
        </xdr:from>
        <xdr:to>
          <xdr:col>10</xdr:col>
          <xdr:colOff>581025</xdr:colOff>
          <xdr:row>185</xdr:row>
          <xdr:rowOff>57150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185</xdr:row>
          <xdr:rowOff>19050</xdr:rowOff>
        </xdr:from>
        <xdr:to>
          <xdr:col>10</xdr:col>
          <xdr:colOff>581025</xdr:colOff>
          <xdr:row>186</xdr:row>
          <xdr:rowOff>57150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186</xdr:row>
          <xdr:rowOff>19050</xdr:rowOff>
        </xdr:from>
        <xdr:to>
          <xdr:col>10</xdr:col>
          <xdr:colOff>581025</xdr:colOff>
          <xdr:row>187</xdr:row>
          <xdr:rowOff>57150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187</xdr:row>
          <xdr:rowOff>19050</xdr:rowOff>
        </xdr:from>
        <xdr:to>
          <xdr:col>10</xdr:col>
          <xdr:colOff>590550</xdr:colOff>
          <xdr:row>188</xdr:row>
          <xdr:rowOff>57150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179</xdr:row>
          <xdr:rowOff>19050</xdr:rowOff>
        </xdr:from>
        <xdr:to>
          <xdr:col>7</xdr:col>
          <xdr:colOff>590550</xdr:colOff>
          <xdr:row>179</xdr:row>
          <xdr:rowOff>238125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179</xdr:row>
          <xdr:rowOff>19050</xdr:rowOff>
        </xdr:from>
        <xdr:to>
          <xdr:col>9</xdr:col>
          <xdr:colOff>533400</xdr:colOff>
          <xdr:row>179</xdr:row>
          <xdr:rowOff>238125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168</xdr:row>
          <xdr:rowOff>0</xdr:rowOff>
        </xdr:from>
        <xdr:to>
          <xdr:col>10</xdr:col>
          <xdr:colOff>609600</xdr:colOff>
          <xdr:row>169</xdr:row>
          <xdr:rowOff>57150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76</xdr:row>
          <xdr:rowOff>85725</xdr:rowOff>
        </xdr:from>
        <xdr:to>
          <xdr:col>8</xdr:col>
          <xdr:colOff>447675</xdr:colOff>
          <xdr:row>76</xdr:row>
          <xdr:rowOff>295275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150</xdr:row>
          <xdr:rowOff>38100</xdr:rowOff>
        </xdr:from>
        <xdr:to>
          <xdr:col>10</xdr:col>
          <xdr:colOff>561975</xdr:colOff>
          <xdr:row>150</xdr:row>
          <xdr:rowOff>247650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157</xdr:row>
          <xdr:rowOff>66675</xdr:rowOff>
        </xdr:from>
        <xdr:to>
          <xdr:col>10</xdr:col>
          <xdr:colOff>581025</xdr:colOff>
          <xdr:row>157</xdr:row>
          <xdr:rowOff>276225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516467</xdr:colOff>
      <xdr:row>1</xdr:row>
      <xdr:rowOff>238715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078567" cy="419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AA520"/>
  <sheetViews>
    <sheetView showGridLines="0" tabSelected="1" zoomScaleNormal="100" zoomScaleSheetLayoutView="100" workbookViewId="0">
      <selection activeCell="C1" sqref="C1:K3"/>
    </sheetView>
  </sheetViews>
  <sheetFormatPr defaultColWidth="0" defaultRowHeight="20.100000000000001" customHeight="1" zeroHeight="1" x14ac:dyDescent="0.25"/>
  <cols>
    <col min="1" max="1" width="9.85546875" style="80" customWidth="1"/>
    <col min="2" max="3" width="10.85546875" style="80" customWidth="1"/>
    <col min="4" max="4" width="10.140625" style="80" customWidth="1"/>
    <col min="5" max="5" width="15.5703125" style="80" customWidth="1"/>
    <col min="6" max="6" width="15.7109375" style="80" customWidth="1"/>
    <col min="7" max="7" width="9.42578125" style="80" customWidth="1"/>
    <col min="8" max="8" width="10.7109375" style="80" customWidth="1"/>
    <col min="9" max="9" width="11.140625" style="80" customWidth="1"/>
    <col min="10" max="10" width="9.7109375" style="80" customWidth="1"/>
    <col min="11" max="11" width="12.28515625" style="80" customWidth="1"/>
    <col min="12" max="12" width="44.28515625" style="36" customWidth="1"/>
    <col min="13" max="13" width="13" style="36" hidden="1" customWidth="1"/>
    <col min="14" max="18" width="13" style="54" hidden="1" customWidth="1"/>
    <col min="19" max="27" width="0" style="80" hidden="1" customWidth="1"/>
    <col min="28" max="16384" width="13" style="80" hidden="1"/>
  </cols>
  <sheetData>
    <row r="1" spans="1:23" s="73" customFormat="1" ht="20.100000000000001" customHeight="1" x14ac:dyDescent="0.25">
      <c r="A1" s="413"/>
      <c r="B1" s="413"/>
      <c r="C1" s="414" t="s">
        <v>758</v>
      </c>
      <c r="D1" s="414"/>
      <c r="E1" s="414"/>
      <c r="F1" s="414"/>
      <c r="G1" s="414"/>
      <c r="H1" s="414"/>
      <c r="I1" s="414"/>
      <c r="J1" s="414"/>
      <c r="K1" s="414"/>
      <c r="L1" s="28" t="s">
        <v>0</v>
      </c>
      <c r="M1" s="69"/>
      <c r="N1" s="83"/>
    </row>
    <row r="2" spans="1:23" s="73" customFormat="1" ht="20.100000000000001" customHeight="1" x14ac:dyDescent="0.25">
      <c r="A2" s="413"/>
      <c r="B2" s="413"/>
      <c r="C2" s="414"/>
      <c r="D2" s="414"/>
      <c r="E2" s="414"/>
      <c r="F2" s="414"/>
      <c r="G2" s="414"/>
      <c r="H2" s="414"/>
      <c r="I2" s="414"/>
      <c r="J2" s="414"/>
      <c r="K2" s="414"/>
      <c r="L2" s="29"/>
      <c r="M2" s="70"/>
      <c r="N2" s="83"/>
    </row>
    <row r="3" spans="1:23" s="73" customFormat="1" ht="20.100000000000001" customHeight="1" x14ac:dyDescent="0.2">
      <c r="A3" s="413"/>
      <c r="B3" s="413"/>
      <c r="C3" s="414"/>
      <c r="D3" s="414"/>
      <c r="E3" s="414"/>
      <c r="F3" s="414"/>
      <c r="G3" s="414"/>
      <c r="H3" s="414"/>
      <c r="I3" s="414"/>
      <c r="J3" s="414"/>
      <c r="K3" s="414"/>
      <c r="L3" s="29"/>
      <c r="M3" s="70"/>
      <c r="N3" s="83"/>
      <c r="O3" s="84"/>
    </row>
    <row r="4" spans="1:23" s="73" customFormat="1" ht="20.100000000000001" customHeight="1" x14ac:dyDescent="0.25">
      <c r="A4" s="85"/>
      <c r="B4" s="85"/>
      <c r="C4" s="85"/>
      <c r="D4" s="85"/>
      <c r="E4" s="85"/>
      <c r="F4" s="85"/>
      <c r="G4" s="85"/>
      <c r="H4" s="85"/>
      <c r="I4" s="83"/>
      <c r="J4" s="85"/>
      <c r="K4" s="85"/>
      <c r="L4" s="30"/>
      <c r="M4" s="31"/>
      <c r="N4" s="83"/>
    </row>
    <row r="5" spans="1:23" s="73" customFormat="1" ht="20.100000000000001" customHeight="1" x14ac:dyDescent="0.25">
      <c r="A5" s="85"/>
      <c r="B5" s="85"/>
      <c r="C5" s="415" t="s">
        <v>1</v>
      </c>
      <c r="D5" s="415"/>
      <c r="E5" s="415"/>
      <c r="F5" s="415"/>
      <c r="G5" s="85"/>
      <c r="H5" s="85"/>
      <c r="I5" s="83"/>
      <c r="J5" s="85"/>
      <c r="K5" s="85"/>
      <c r="L5" s="31"/>
      <c r="M5" s="31"/>
      <c r="N5" s="83"/>
    </row>
    <row r="6" spans="1:23" s="73" customFormat="1" ht="20.100000000000001" customHeight="1" x14ac:dyDescent="0.2">
      <c r="A6" s="85"/>
      <c r="B6" s="85"/>
      <c r="C6" s="85"/>
      <c r="D6" s="85"/>
      <c r="E6" s="85"/>
      <c r="F6" s="85"/>
      <c r="G6" s="85"/>
      <c r="H6" s="416"/>
      <c r="I6" s="416"/>
      <c r="J6" s="416"/>
      <c r="K6" s="86" t="b">
        <v>0</v>
      </c>
      <c r="L6" s="30"/>
      <c r="M6" s="71"/>
      <c r="N6" s="87"/>
      <c r="O6" s="85"/>
      <c r="W6" s="84"/>
    </row>
    <row r="7" spans="1:23" s="73" customFormat="1" ht="20.100000000000001" customHeight="1" x14ac:dyDescent="0.2">
      <c r="A7" s="85"/>
      <c r="B7" s="85"/>
      <c r="C7" s="85"/>
      <c r="D7" s="85"/>
      <c r="E7" s="85"/>
      <c r="F7" s="85"/>
      <c r="G7" s="85"/>
      <c r="H7" s="88"/>
      <c r="J7" s="88"/>
      <c r="K7" s="85"/>
      <c r="L7" s="31"/>
      <c r="M7" s="31"/>
      <c r="N7" s="83"/>
      <c r="W7" s="84"/>
    </row>
    <row r="8" spans="1:23" s="83" customFormat="1" ht="20.100000000000001" customHeight="1" x14ac:dyDescent="0.25">
      <c r="A8" s="416" t="s">
        <v>2</v>
      </c>
      <c r="B8" s="416"/>
      <c r="C8" s="416"/>
      <c r="D8" s="417"/>
      <c r="E8" s="417"/>
      <c r="F8" s="417"/>
      <c r="G8" s="417"/>
      <c r="H8" s="417"/>
      <c r="I8" s="417"/>
      <c r="J8" s="417"/>
      <c r="K8" s="417"/>
      <c r="L8" s="32"/>
      <c r="M8" s="57"/>
      <c r="N8" s="85"/>
      <c r="O8" s="85"/>
    </row>
    <row r="9" spans="1:23" s="83" customFormat="1" ht="20.100000000000001" customHeight="1" x14ac:dyDescent="0.25">
      <c r="A9" s="85"/>
      <c r="B9" s="85"/>
      <c r="C9" s="85"/>
      <c r="D9" s="85"/>
      <c r="E9" s="85"/>
      <c r="F9" s="85"/>
      <c r="G9" s="85"/>
      <c r="H9" s="85"/>
      <c r="J9" s="85"/>
      <c r="K9" s="85"/>
      <c r="L9" s="32"/>
      <c r="M9" s="57"/>
      <c r="N9" s="85"/>
      <c r="O9" s="85"/>
    </row>
    <row r="10" spans="1:23" s="83" customFormat="1" ht="20.100000000000001" customHeight="1" x14ac:dyDescent="0.25">
      <c r="A10" s="85" t="s">
        <v>3</v>
      </c>
      <c r="B10" s="427"/>
      <c r="C10" s="417"/>
      <c r="D10" s="417"/>
      <c r="E10" s="417"/>
      <c r="F10" s="417"/>
      <c r="G10" s="417"/>
      <c r="H10" s="417"/>
      <c r="I10" s="417"/>
      <c r="J10" s="417"/>
      <c r="K10" s="417"/>
      <c r="L10" s="61" t="str">
        <f>+IF(B10="","Compilare E-mail","")</f>
        <v>Compilare E-mail</v>
      </c>
      <c r="M10" s="34"/>
      <c r="N10" s="85"/>
      <c r="O10" s="85"/>
    </row>
    <row r="11" spans="1:23" s="83" customFormat="1" ht="20.100000000000001" customHeight="1" x14ac:dyDescent="0.2">
      <c r="B11" s="89"/>
      <c r="C11" s="89"/>
      <c r="D11" s="89"/>
      <c r="E11" s="89"/>
      <c r="F11" s="85"/>
      <c r="G11" s="87"/>
      <c r="H11" s="87"/>
      <c r="J11" s="85"/>
      <c r="K11" s="85"/>
      <c r="L11" s="62"/>
      <c r="M11" s="72"/>
      <c r="N11" s="85"/>
      <c r="O11" s="85"/>
      <c r="S11" s="73"/>
      <c r="T11" s="73"/>
      <c r="U11" s="84"/>
      <c r="V11" s="84"/>
    </row>
    <row r="12" spans="1:23" s="73" customFormat="1" ht="20.100000000000001" customHeight="1" x14ac:dyDescent="0.2">
      <c r="A12" s="426" t="s">
        <v>4</v>
      </c>
      <c r="B12" s="426"/>
      <c r="C12" s="426"/>
      <c r="D12" s="426"/>
      <c r="E12" s="426"/>
      <c r="F12" s="426"/>
      <c r="G12" s="426"/>
      <c r="H12" s="426"/>
      <c r="I12" s="426"/>
      <c r="J12" s="426"/>
      <c r="K12" s="426"/>
      <c r="L12" s="63"/>
      <c r="M12" s="31"/>
      <c r="N12" s="83"/>
      <c r="U12" s="84"/>
      <c r="V12" s="84"/>
    </row>
    <row r="13" spans="1:23" s="93" customFormat="1" ht="3" hidden="1" customHeight="1" x14ac:dyDescent="0.2">
      <c r="A13" s="90">
        <v>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63"/>
      <c r="M13" s="33"/>
      <c r="N13" s="92"/>
      <c r="U13" s="54"/>
      <c r="V13" s="54"/>
    </row>
    <row r="14" spans="1:23" s="73" customFormat="1" ht="20.100000000000001" customHeight="1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63"/>
      <c r="M14" s="34"/>
      <c r="N14" s="85"/>
      <c r="O14" s="94"/>
      <c r="U14" s="84"/>
    </row>
    <row r="15" spans="1:23" s="73" customFormat="1" ht="20.100000000000001" customHeight="1" x14ac:dyDescent="0.2">
      <c r="A15" s="418" t="s">
        <v>5</v>
      </c>
      <c r="B15" s="418"/>
      <c r="C15" s="418"/>
      <c r="D15" s="418"/>
      <c r="E15" s="418"/>
      <c r="F15" s="417"/>
      <c r="G15" s="417"/>
      <c r="H15" s="417"/>
      <c r="I15" s="417"/>
      <c r="J15" s="417"/>
      <c r="K15" s="417"/>
      <c r="L15" s="47" t="str">
        <f>+IF(F15="","Compilare denominazione impresa","")</f>
        <v>Compilare denominazione impresa</v>
      </c>
      <c r="M15" s="34"/>
      <c r="N15" s="83"/>
      <c r="U15" s="84"/>
      <c r="V15" s="84"/>
    </row>
    <row r="16" spans="1:23" s="73" customFormat="1" ht="20.100000000000001" customHeight="1" x14ac:dyDescent="0.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63"/>
      <c r="M16" s="31"/>
      <c r="N16" s="83"/>
      <c r="U16" s="84"/>
    </row>
    <row r="17" spans="1:22" s="73" customFormat="1" ht="20.100000000000001" customHeight="1" x14ac:dyDescent="0.2">
      <c r="A17" s="418" t="s">
        <v>6</v>
      </c>
      <c r="B17" s="418"/>
      <c r="C17" s="418"/>
      <c r="D17" s="418"/>
      <c r="E17" s="418"/>
      <c r="F17" s="419" t="s">
        <v>801</v>
      </c>
      <c r="G17" s="419"/>
      <c r="H17" s="419"/>
      <c r="I17" s="419"/>
      <c r="J17" s="419"/>
      <c r="K17" s="419"/>
      <c r="L17" s="47" t="str">
        <f>+IF(F17="","Compilare Associazione","")</f>
        <v/>
      </c>
      <c r="M17" s="34"/>
      <c r="N17" s="83"/>
      <c r="U17" s="84"/>
      <c r="V17" s="84"/>
    </row>
    <row r="18" spans="1:22" s="73" customFormat="1" ht="20.100000000000001" customHeight="1" x14ac:dyDescent="0.2">
      <c r="A18" s="83"/>
      <c r="B18" s="83"/>
      <c r="C18" s="83"/>
      <c r="D18" s="83"/>
      <c r="E18" s="83"/>
      <c r="F18" s="320"/>
      <c r="G18" s="320"/>
      <c r="H18" s="320"/>
      <c r="I18" s="320"/>
      <c r="J18" s="321"/>
      <c r="K18" s="320"/>
      <c r="L18" s="50" t="str">
        <f>+IF(C19="","Compilare Partita IVA (senza zeri iniziali)",IF(LEN(C19)&gt;11,"Partita IVA oltre 11 caratteri?",""))</f>
        <v>Compilare Partita IVA (senza zeri iniziali)</v>
      </c>
      <c r="M18" s="51"/>
      <c r="N18" s="83"/>
      <c r="P18" s="429"/>
      <c r="Q18" s="429"/>
      <c r="R18" s="429"/>
      <c r="S18" s="95"/>
      <c r="U18" s="84"/>
      <c r="V18" s="84"/>
    </row>
    <row r="19" spans="1:22" ht="20.100000000000001" customHeight="1" x14ac:dyDescent="0.25">
      <c r="A19" s="418" t="s">
        <v>7</v>
      </c>
      <c r="B19" s="418"/>
      <c r="C19" s="430"/>
      <c r="D19" s="430"/>
      <c r="E19" s="430"/>
      <c r="F19" s="431" t="s">
        <v>580</v>
      </c>
      <c r="G19" s="431"/>
      <c r="H19" s="431"/>
      <c r="I19" s="241"/>
      <c r="J19" s="27">
        <v>1</v>
      </c>
      <c r="K19" s="27"/>
      <c r="L19" s="47" t="str">
        <f>+IF(J19=1,"Compilare CCNL principale","")</f>
        <v>Compilare CCNL principale</v>
      </c>
      <c r="M19" s="34"/>
      <c r="N19" s="95">
        <f>IF(NOT(J19=""),VLOOKUP(J19,ccnl!C2:E82,3,FALSE),"0")</f>
        <v>0</v>
      </c>
      <c r="O19" s="95"/>
      <c r="P19" s="429"/>
      <c r="Q19" s="429"/>
      <c r="R19" s="429"/>
      <c r="T19" s="73"/>
      <c r="U19" s="84"/>
      <c r="V19" s="84"/>
    </row>
    <row r="20" spans="1:22" ht="20.100000000000001" customHeight="1" x14ac:dyDescent="0.25">
      <c r="D20" s="26"/>
      <c r="E20" s="26"/>
      <c r="F20" s="322"/>
      <c r="G20" s="322"/>
      <c r="H20" s="322"/>
      <c r="I20" s="322"/>
      <c r="J20" s="322"/>
      <c r="K20" s="322"/>
      <c r="L20" s="64"/>
      <c r="M20" s="35"/>
      <c r="N20" s="83"/>
      <c r="O20" s="73"/>
      <c r="P20" s="73"/>
      <c r="Q20" s="73"/>
      <c r="R20" s="73"/>
      <c r="S20" s="73"/>
      <c r="T20" s="73"/>
      <c r="U20" s="73"/>
      <c r="V20" s="84"/>
    </row>
    <row r="21" spans="1:22" ht="20.100000000000001" customHeight="1" x14ac:dyDescent="0.25">
      <c r="A21" s="97" t="s">
        <v>673</v>
      </c>
      <c r="D21" s="26"/>
      <c r="E21" s="26"/>
      <c r="F21" s="323"/>
      <c r="G21" s="323"/>
      <c r="H21" s="323"/>
      <c r="I21" s="26"/>
      <c r="J21" s="26">
        <v>1</v>
      </c>
      <c r="K21" s="26"/>
      <c r="L21" s="47" t="str">
        <f>+IF(J21=1,"Compilare Ateco principale","")</f>
        <v>Compilare Ateco principale</v>
      </c>
      <c r="M21" s="34"/>
      <c r="N21" s="95">
        <f>IF(NOT(J21=""),VLOOKUP(J21,ateco2007_2digit!A2:C90,3,FALSE),"0")</f>
        <v>0</v>
      </c>
      <c r="R21" s="73"/>
      <c r="S21" s="73"/>
      <c r="T21" s="73"/>
      <c r="U21" s="84"/>
      <c r="V21" s="84"/>
    </row>
    <row r="22" spans="1:22" ht="20.100000000000001" customHeight="1" x14ac:dyDescent="0.25">
      <c r="D22" s="26"/>
      <c r="E22" s="26"/>
      <c r="F22" s="26"/>
      <c r="G22" s="26"/>
      <c r="H22" s="26"/>
      <c r="I22" s="26"/>
      <c r="J22" s="26"/>
      <c r="K22" s="26"/>
      <c r="L22" s="43"/>
      <c r="R22" s="73"/>
      <c r="S22" s="73"/>
      <c r="T22" s="73"/>
      <c r="U22" s="84"/>
      <c r="V22" s="84"/>
    </row>
    <row r="23" spans="1:22" s="102" customFormat="1" ht="20.100000000000001" customHeight="1" x14ac:dyDescent="0.25">
      <c r="A23" s="428" t="s">
        <v>9</v>
      </c>
      <c r="B23" s="428"/>
      <c r="C23" s="428"/>
      <c r="D23" s="428"/>
      <c r="E23" s="428"/>
      <c r="F23" s="428"/>
      <c r="G23" s="98"/>
      <c r="H23" s="99" t="s">
        <v>10</v>
      </c>
      <c r="I23" s="241" t="b">
        <v>0</v>
      </c>
      <c r="J23" s="99" t="s">
        <v>11</v>
      </c>
      <c r="K23" s="241" t="b">
        <v>0</v>
      </c>
      <c r="L23" s="43" t="str">
        <f>IF(P23+Q23&gt;1,"Scegliere una sola opzione","")</f>
        <v/>
      </c>
      <c r="M23" s="43"/>
      <c r="N23" s="100" t="str">
        <f>+IF(I23=TRUE,"1","0")</f>
        <v>0</v>
      </c>
      <c r="O23" s="100" t="str">
        <f>+IF(K23=TRUE,"1","0")</f>
        <v>0</v>
      </c>
      <c r="P23" s="101">
        <f>N23*1</f>
        <v>0</v>
      </c>
      <c r="Q23" s="101">
        <f>O23*1</f>
        <v>0</v>
      </c>
    </row>
    <row r="24" spans="1:22" s="73" customFormat="1" ht="20.100000000000001" customHeight="1" x14ac:dyDescent="0.25">
      <c r="L24" s="47"/>
      <c r="N24" s="83"/>
      <c r="R24" s="83"/>
    </row>
    <row r="25" spans="1:22" ht="20.100000000000001" customHeight="1" x14ac:dyDescent="0.25">
      <c r="A25" s="103" t="s">
        <v>12</v>
      </c>
      <c r="B25" s="103"/>
      <c r="C25" s="103"/>
      <c r="D25" s="103"/>
      <c r="E25" s="103"/>
      <c r="F25" s="103"/>
      <c r="G25" s="103"/>
      <c r="H25" s="103"/>
      <c r="I25" s="83"/>
      <c r="J25" s="83"/>
      <c r="K25" s="83"/>
      <c r="L25" s="37" t="str">
        <f>IF(NOT(N27="1"),IF(NOT(N29="1"),"Compilare A.6",""),IF(NOT(N29="1"),"","Attenzione compilare solo un'opzione!"))</f>
        <v>Compilare A.6</v>
      </c>
      <c r="M25" s="68"/>
      <c r="N25" s="83"/>
      <c r="O25" s="73"/>
      <c r="P25" s="83"/>
      <c r="Q25" s="83"/>
    </row>
    <row r="26" spans="1:22" ht="20.100000000000001" customHeight="1" x14ac:dyDescent="0.25">
      <c r="A26" s="83"/>
      <c r="B26" s="83"/>
      <c r="C26" s="83"/>
      <c r="D26" s="83"/>
      <c r="E26" s="83"/>
      <c r="F26" s="83"/>
      <c r="G26" s="83"/>
      <c r="H26" s="320"/>
      <c r="I26" s="320"/>
      <c r="J26" s="320"/>
      <c r="K26" s="320"/>
      <c r="L26" s="43"/>
      <c r="M26" s="41"/>
      <c r="Q26" s="104"/>
    </row>
    <row r="27" spans="1:22" ht="20.100000000000001" customHeight="1" x14ac:dyDescent="0.25">
      <c r="B27" s="105" t="s">
        <v>13</v>
      </c>
      <c r="C27" s="105"/>
      <c r="D27" s="105"/>
      <c r="E27" s="241" t="b">
        <v>0</v>
      </c>
      <c r="H27" s="320" t="s">
        <v>14</v>
      </c>
      <c r="I27" s="26"/>
      <c r="J27" s="26"/>
      <c r="K27" s="241">
        <v>1</v>
      </c>
      <c r="L27" s="37" t="str">
        <f>IF(N27="1",IF(O27&gt;"0","","Scegliere Provincia sede principale"),IF(O27&gt;"0","Attenzione A.6!",""))</f>
        <v/>
      </c>
      <c r="M27" s="31"/>
      <c r="N27" s="95" t="str">
        <f>+IF(E27=TRUE,"1","0")</f>
        <v>0</v>
      </c>
      <c r="O27" s="95">
        <f>+IF(NOT(K27=""),VLOOKUP(K27,provincia!A1:C108,3,FALSE),"0")</f>
        <v>0</v>
      </c>
      <c r="P27" s="106">
        <f>N27*1</f>
        <v>0</v>
      </c>
      <c r="Q27" s="104"/>
    </row>
    <row r="28" spans="1:22" ht="20.100000000000001" customHeight="1" x14ac:dyDescent="0.25">
      <c r="B28" s="83"/>
      <c r="C28" s="83"/>
      <c r="D28" s="83"/>
      <c r="E28" s="96"/>
      <c r="H28" s="320"/>
      <c r="I28" s="26"/>
      <c r="J28" s="26"/>
      <c r="K28" s="241"/>
      <c r="L28" s="43"/>
      <c r="M28" s="41"/>
      <c r="N28" s="83"/>
      <c r="O28" s="83"/>
      <c r="P28" s="107"/>
      <c r="Q28" s="104"/>
    </row>
    <row r="29" spans="1:22" ht="20.100000000000001" customHeight="1" x14ac:dyDescent="0.25">
      <c r="B29" s="105" t="s">
        <v>15</v>
      </c>
      <c r="C29" s="105"/>
      <c r="D29" s="83"/>
      <c r="E29" s="241" t="b">
        <v>0</v>
      </c>
      <c r="H29" s="324" t="s">
        <v>14</v>
      </c>
      <c r="I29" s="26"/>
      <c r="J29" s="26"/>
      <c r="K29" s="241">
        <v>1</v>
      </c>
      <c r="L29" s="37" t="str">
        <f>IF(N29="1",IF(O29&gt;"0","","Scegliere Provincia unità locale"),IF(O29&gt;"0","Attenzione A.6!",""))</f>
        <v/>
      </c>
      <c r="N29" s="95" t="str">
        <f>+IF(E29=TRUE,"1","0")</f>
        <v>0</v>
      </c>
      <c r="O29" s="95">
        <f>IF(NOT(K29=""),VLOOKUP(K29,provincia!A1:C108,3,FALSE),"0")</f>
        <v>0</v>
      </c>
      <c r="P29" s="106">
        <f>N29*1</f>
        <v>0</v>
      </c>
      <c r="Q29" s="104"/>
    </row>
    <row r="30" spans="1:22" ht="20.100000000000001" customHeight="1" x14ac:dyDescent="0.25">
      <c r="P30" s="104"/>
      <c r="Q30" s="104"/>
    </row>
    <row r="31" spans="1:22" s="73" customFormat="1" ht="20.100000000000001" customHeight="1" x14ac:dyDescent="0.25">
      <c r="A31" s="440"/>
      <c r="B31" s="440"/>
      <c r="C31" s="440"/>
      <c r="D31" s="440"/>
      <c r="E31" s="440"/>
      <c r="F31" s="440"/>
      <c r="G31" s="440"/>
      <c r="H31" s="440"/>
      <c r="I31" s="440"/>
      <c r="J31" s="440"/>
      <c r="K31" s="440"/>
      <c r="L31" s="38"/>
      <c r="M31" s="41"/>
      <c r="N31" s="85"/>
      <c r="O31" s="94"/>
    </row>
    <row r="32" spans="1:22" s="109" customFormat="1" ht="20.100000000000001" customHeight="1" x14ac:dyDescent="0.25">
      <c r="A32" s="426" t="s">
        <v>16</v>
      </c>
      <c r="B32" s="426"/>
      <c r="C32" s="426"/>
      <c r="D32" s="426"/>
      <c r="E32" s="426"/>
      <c r="F32" s="426"/>
      <c r="G32" s="426"/>
      <c r="H32" s="426"/>
      <c r="I32" s="426"/>
      <c r="J32" s="426"/>
      <c r="K32" s="426"/>
      <c r="L32" s="39"/>
      <c r="M32" s="74"/>
      <c r="N32" s="108"/>
    </row>
    <row r="33" spans="1:15" s="73" customFormat="1" ht="20.100000000000001" customHeight="1" x14ac:dyDescent="0.25">
      <c r="A33" s="85"/>
      <c r="B33" s="85"/>
      <c r="C33" s="85"/>
      <c r="D33" s="85"/>
      <c r="E33" s="85"/>
      <c r="F33" s="85"/>
      <c r="G33" s="85"/>
      <c r="H33" s="85"/>
      <c r="I33" s="83"/>
      <c r="J33" s="85"/>
      <c r="K33" s="85"/>
      <c r="L33" s="30"/>
      <c r="M33" s="31"/>
      <c r="N33" s="85"/>
      <c r="O33" s="94"/>
    </row>
    <row r="34" spans="1:15" s="73" customFormat="1" ht="20.100000000000001" customHeight="1" x14ac:dyDescent="0.25">
      <c r="A34" s="363" t="s">
        <v>17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0"/>
      <c r="M34" s="31"/>
      <c r="N34" s="83"/>
    </row>
    <row r="35" spans="1:15" s="73" customFormat="1" ht="20.100000000000001" customHeight="1" x14ac:dyDescent="0.25">
      <c r="A35" s="85"/>
      <c r="B35" s="85"/>
      <c r="C35" s="85"/>
      <c r="D35" s="85"/>
      <c r="E35" s="85"/>
      <c r="F35" s="85"/>
      <c r="G35" s="85"/>
      <c r="H35" s="85"/>
      <c r="I35" s="83"/>
      <c r="J35" s="85"/>
      <c r="K35" s="85"/>
      <c r="L35" s="30"/>
      <c r="M35" s="31"/>
      <c r="N35" s="85"/>
      <c r="O35" s="94"/>
    </row>
    <row r="36" spans="1:15" s="73" customFormat="1" ht="20.100000000000001" customHeight="1" x14ac:dyDescent="0.25">
      <c r="A36" s="435"/>
      <c r="B36" s="435"/>
      <c r="C36" s="435"/>
      <c r="D36" s="402" t="s">
        <v>675</v>
      </c>
      <c r="E36" s="402"/>
      <c r="F36" s="402"/>
      <c r="G36" s="402"/>
      <c r="H36" s="402" t="s">
        <v>763</v>
      </c>
      <c r="I36" s="402" t="b">
        <v>0</v>
      </c>
      <c r="J36" s="402"/>
      <c r="K36" s="403" t="b">
        <v>1</v>
      </c>
      <c r="L36" s="30"/>
      <c r="M36" s="31"/>
      <c r="N36" s="83"/>
    </row>
    <row r="37" spans="1:15" s="73" customFormat="1" ht="20.100000000000001" customHeight="1" x14ac:dyDescent="0.25">
      <c r="A37" s="435"/>
      <c r="B37" s="435"/>
      <c r="C37" s="435"/>
      <c r="D37" s="436" t="s">
        <v>18</v>
      </c>
      <c r="E37" s="437"/>
      <c r="F37" s="438" t="s">
        <v>19</v>
      </c>
      <c r="G37" s="438"/>
      <c r="H37" s="436" t="s">
        <v>18</v>
      </c>
      <c r="I37" s="437"/>
      <c r="J37" s="438" t="s">
        <v>19</v>
      </c>
      <c r="K37" s="439"/>
      <c r="L37" s="30"/>
      <c r="M37" s="31"/>
      <c r="N37" s="83"/>
    </row>
    <row r="38" spans="1:15" s="73" customFormat="1" ht="20.100000000000001" customHeight="1" x14ac:dyDescent="0.25">
      <c r="A38" s="425" t="s">
        <v>20</v>
      </c>
      <c r="B38" s="425"/>
      <c r="C38" s="425"/>
      <c r="D38" s="432"/>
      <c r="E38" s="433"/>
      <c r="F38" s="434"/>
      <c r="G38" s="434"/>
      <c r="H38" s="366"/>
      <c r="I38" s="367"/>
      <c r="J38" s="397"/>
      <c r="K38" s="398"/>
      <c r="L38" s="30"/>
      <c r="M38" s="31"/>
      <c r="N38" s="83"/>
    </row>
    <row r="39" spans="1:15" s="73" customFormat="1" ht="20.100000000000001" customHeight="1" x14ac:dyDescent="0.25">
      <c r="A39" s="424" t="s">
        <v>21</v>
      </c>
      <c r="B39" s="424"/>
      <c r="C39" s="424"/>
      <c r="D39" s="420"/>
      <c r="E39" s="421"/>
      <c r="F39" s="422"/>
      <c r="G39" s="422"/>
      <c r="H39" s="420"/>
      <c r="I39" s="421"/>
      <c r="J39" s="422"/>
      <c r="K39" s="423"/>
      <c r="L39" s="30"/>
      <c r="M39" s="31"/>
      <c r="N39" s="83"/>
    </row>
    <row r="40" spans="1:15" s="73" customFormat="1" ht="20.100000000000001" customHeight="1" x14ac:dyDescent="0.25">
      <c r="A40" s="368" t="s">
        <v>562</v>
      </c>
      <c r="B40" s="368"/>
      <c r="C40" s="368"/>
      <c r="D40" s="404">
        <f>+SUM(D38:E39)</f>
        <v>0</v>
      </c>
      <c r="E40" s="405"/>
      <c r="F40" s="406">
        <f>+SUM(F38:G39)</f>
        <v>0</v>
      </c>
      <c r="G40" s="407"/>
      <c r="H40" s="404">
        <f>+SUM(H38:I39)</f>
        <v>0</v>
      </c>
      <c r="I40" s="405"/>
      <c r="J40" s="406">
        <f>+SUM(J38:K39)</f>
        <v>0</v>
      </c>
      <c r="K40" s="411"/>
      <c r="L40" s="30"/>
      <c r="M40" s="31"/>
      <c r="N40" s="83"/>
    </row>
    <row r="41" spans="1:15" s="73" customFormat="1" ht="20.100000000000001" customHeight="1" x14ac:dyDescent="0.25">
      <c r="A41" s="412" t="s">
        <v>22</v>
      </c>
      <c r="B41" s="412"/>
      <c r="C41" s="412"/>
      <c r="D41" s="366"/>
      <c r="E41" s="367"/>
      <c r="F41" s="397"/>
      <c r="G41" s="397"/>
      <c r="H41" s="366"/>
      <c r="I41" s="367"/>
      <c r="J41" s="397"/>
      <c r="K41" s="398"/>
      <c r="L41" s="30"/>
      <c r="M41" s="31"/>
      <c r="N41" s="83"/>
    </row>
    <row r="42" spans="1:15" s="73" customFormat="1" ht="20.100000000000001" customHeight="1" x14ac:dyDescent="0.25">
      <c r="A42" s="399" t="s">
        <v>23</v>
      </c>
      <c r="B42" s="399"/>
      <c r="C42" s="399"/>
      <c r="D42" s="366"/>
      <c r="E42" s="367"/>
      <c r="F42" s="397"/>
      <c r="G42" s="397"/>
      <c r="H42" s="366"/>
      <c r="I42" s="367"/>
      <c r="J42" s="397"/>
      <c r="K42" s="398"/>
      <c r="L42" s="30"/>
      <c r="M42" s="31"/>
      <c r="N42" s="83"/>
    </row>
    <row r="43" spans="1:15" s="73" customFormat="1" ht="20.100000000000001" customHeight="1" x14ac:dyDescent="0.25">
      <c r="A43" s="409" t="s">
        <v>24</v>
      </c>
      <c r="B43" s="409"/>
      <c r="C43" s="409"/>
      <c r="D43" s="383"/>
      <c r="E43" s="384"/>
      <c r="F43" s="376"/>
      <c r="G43" s="376"/>
      <c r="H43" s="383"/>
      <c r="I43" s="384"/>
      <c r="J43" s="376"/>
      <c r="K43" s="377"/>
      <c r="L43" s="34"/>
      <c r="M43" s="34"/>
      <c r="N43" s="83"/>
    </row>
    <row r="44" spans="1:15" s="73" customFormat="1" ht="20.100000000000001" customHeight="1" x14ac:dyDescent="0.25">
      <c r="A44" s="408" t="s">
        <v>564</v>
      </c>
      <c r="B44" s="408"/>
      <c r="C44" s="408"/>
      <c r="D44" s="380">
        <f>D40+SUM(D41:E43)</f>
        <v>0</v>
      </c>
      <c r="E44" s="381"/>
      <c r="F44" s="378">
        <f>F40+SUM(F41:G43)</f>
        <v>0</v>
      </c>
      <c r="G44" s="379"/>
      <c r="H44" s="380">
        <f>H40+SUM(H41:I43)</f>
        <v>0</v>
      </c>
      <c r="I44" s="381"/>
      <c r="J44" s="378">
        <f>J40+SUM(J41:K43)</f>
        <v>0</v>
      </c>
      <c r="K44" s="382"/>
      <c r="L44" s="52"/>
      <c r="M44" s="52"/>
      <c r="N44" s="83"/>
    </row>
    <row r="45" spans="1:15" s="73" customFormat="1" ht="20.100000000000001" customHeight="1" x14ac:dyDescent="0.25">
      <c r="A45" s="85"/>
      <c r="B45" s="85"/>
      <c r="C45" s="85"/>
      <c r="D45" s="85"/>
      <c r="E45" s="85"/>
      <c r="F45" s="85"/>
      <c r="G45" s="85"/>
      <c r="H45" s="85"/>
      <c r="I45" s="83"/>
      <c r="J45" s="85"/>
      <c r="K45" s="85"/>
      <c r="L45" s="31"/>
      <c r="M45" s="31"/>
      <c r="N45" s="321"/>
      <c r="O45" s="94"/>
    </row>
    <row r="46" spans="1:15" s="73" customFormat="1" ht="20.100000000000001" customHeight="1" x14ac:dyDescent="0.25">
      <c r="A46" s="85"/>
      <c r="B46" s="85"/>
      <c r="C46" s="85"/>
      <c r="D46" s="85"/>
      <c r="E46" s="85"/>
      <c r="F46" s="85"/>
      <c r="G46" s="85"/>
      <c r="H46" s="85"/>
      <c r="I46" s="83"/>
      <c r="J46" s="85"/>
      <c r="K46" s="85"/>
      <c r="L46" s="30"/>
      <c r="M46" s="31"/>
      <c r="N46" s="85"/>
      <c r="O46" s="94"/>
    </row>
    <row r="47" spans="1:15" s="73" customFormat="1" ht="20.100000000000001" customHeight="1" x14ac:dyDescent="0.25">
      <c r="A47" s="363"/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0"/>
      <c r="M47" s="31"/>
      <c r="N47" s="85"/>
      <c r="O47" s="94"/>
    </row>
    <row r="48" spans="1:15" s="73" customFormat="1" ht="20.100000000000001" customHeight="1" x14ac:dyDescent="0.25">
      <c r="A48" s="363" t="s">
        <v>561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0"/>
      <c r="M48" s="31"/>
      <c r="N48" s="85"/>
      <c r="O48" s="94"/>
    </row>
    <row r="49" spans="1:21" s="73" customFormat="1" ht="20.100000000000001" customHeight="1" x14ac:dyDescent="0.25">
      <c r="A49" s="85"/>
      <c r="B49" s="85"/>
      <c r="C49" s="85"/>
      <c r="D49" s="85"/>
      <c r="E49" s="85"/>
      <c r="F49" s="85"/>
      <c r="G49" s="85"/>
      <c r="H49" s="85"/>
      <c r="I49" s="83"/>
      <c r="J49" s="85"/>
      <c r="K49" s="85"/>
      <c r="L49" s="30"/>
      <c r="M49" s="31"/>
      <c r="N49" s="85"/>
      <c r="O49" s="94"/>
    </row>
    <row r="50" spans="1:21" s="73" customFormat="1" ht="20.100000000000001" customHeight="1" x14ac:dyDescent="0.25">
      <c r="A50" s="410" t="s">
        <v>563</v>
      </c>
      <c r="B50" s="410"/>
      <c r="C50" s="410"/>
      <c r="D50" s="402" t="s">
        <v>675</v>
      </c>
      <c r="E50" s="402"/>
      <c r="F50" s="402"/>
      <c r="G50" s="402"/>
      <c r="H50" s="402" t="s">
        <v>763</v>
      </c>
      <c r="I50" s="402"/>
      <c r="J50" s="402"/>
      <c r="K50" s="403"/>
      <c r="L50" s="30"/>
      <c r="M50" s="31"/>
      <c r="N50" s="83"/>
    </row>
    <row r="51" spans="1:21" s="73" customFormat="1" ht="24" customHeight="1" x14ac:dyDescent="0.25">
      <c r="A51" s="410"/>
      <c r="B51" s="410"/>
      <c r="C51" s="410"/>
      <c r="D51" s="110" t="s">
        <v>18</v>
      </c>
      <c r="E51" s="111" t="s">
        <v>25</v>
      </c>
      <c r="F51" s="112" t="s">
        <v>19</v>
      </c>
      <c r="G51" s="113" t="s">
        <v>25</v>
      </c>
      <c r="H51" s="114" t="s">
        <v>18</v>
      </c>
      <c r="I51" s="111" t="s">
        <v>25</v>
      </c>
      <c r="J51" s="112" t="s">
        <v>19</v>
      </c>
      <c r="K51" s="349" t="s">
        <v>25</v>
      </c>
      <c r="L51" s="30"/>
      <c r="M51" s="31"/>
      <c r="N51" s="83"/>
    </row>
    <row r="52" spans="1:21" s="73" customFormat="1" ht="20.100000000000001" customHeight="1" x14ac:dyDescent="0.25">
      <c r="A52" s="115" t="s">
        <v>26</v>
      </c>
      <c r="B52" s="115"/>
      <c r="C52" s="116"/>
      <c r="D52" s="14"/>
      <c r="E52" s="14"/>
      <c r="F52" s="14"/>
      <c r="G52" s="15"/>
      <c r="H52" s="16"/>
      <c r="I52" s="14"/>
      <c r="J52" s="14"/>
      <c r="K52" s="350"/>
      <c r="L52" s="37" t="str">
        <f>IF(D40&gt;0,IF(D57&gt;0,IF(AND(D40=D57,D39=E57),"","Attenzione Maschi 2021 in B.1!"),"Compilare Maschi 2021 in B.2"),IF(AND(D40=D57,D39=E57),"","Attenzione Maschi 2021 in B.1!"))</f>
        <v/>
      </c>
      <c r="M52" s="41"/>
      <c r="N52" s="83"/>
    </row>
    <row r="53" spans="1:21" s="73" customFormat="1" ht="20.100000000000001" customHeight="1" x14ac:dyDescent="0.25">
      <c r="A53" s="115" t="s">
        <v>27</v>
      </c>
      <c r="B53" s="115"/>
      <c r="C53" s="116"/>
      <c r="D53" s="14"/>
      <c r="E53" s="14"/>
      <c r="F53" s="14"/>
      <c r="G53" s="15"/>
      <c r="H53" s="16"/>
      <c r="I53" s="14"/>
      <c r="J53" s="14"/>
      <c r="K53" s="350"/>
      <c r="L53" s="61" t="str">
        <f>IF(F40&gt;0, IF(F57&gt;0,IF(AND(F40=F57,F39=G57),"","Attenzione Femmine 2021 in B.1!"),"Compilare Femmine 2021 in B.2"),IF(AND(F40=F57,F39=G57),"","Attenzione Femmine 2021 in B.1!"))</f>
        <v/>
      </c>
      <c r="M53" s="34"/>
      <c r="N53" s="83"/>
    </row>
    <row r="54" spans="1:21" s="73" customFormat="1" ht="20.100000000000001" customHeight="1" x14ac:dyDescent="0.25">
      <c r="A54" s="115" t="s">
        <v>28</v>
      </c>
      <c r="B54" s="115"/>
      <c r="C54" s="116"/>
      <c r="D54" s="14"/>
      <c r="E54" s="14"/>
      <c r="F54" s="14"/>
      <c r="G54" s="15"/>
      <c r="H54" s="16"/>
      <c r="I54" s="14"/>
      <c r="J54" s="14"/>
      <c r="K54" s="350"/>
      <c r="L54" s="61" t="str">
        <f>IF((D39+F39)&gt;0,IF((E57+G57)&gt;0,IF((E57+G57)=(D39+F39),"","Attenzione part-time 2020 in B.2!"),"Compilare part-time 2021 in B.2"),IF((E57+G57)=(D39+F39),"","Attenzione part-time 2021 in B.2!"))</f>
        <v/>
      </c>
      <c r="M54" s="34"/>
      <c r="N54" s="83"/>
    </row>
    <row r="55" spans="1:21" s="73" customFormat="1" ht="20.100000000000001" customHeight="1" x14ac:dyDescent="0.25">
      <c r="A55" s="115" t="s">
        <v>29</v>
      </c>
      <c r="B55" s="115"/>
      <c r="C55" s="116"/>
      <c r="D55" s="14"/>
      <c r="E55" s="14"/>
      <c r="F55" s="14"/>
      <c r="G55" s="15"/>
      <c r="H55" s="16"/>
      <c r="I55" s="14"/>
      <c r="J55" s="14"/>
      <c r="K55" s="350"/>
      <c r="L55" s="61" t="str">
        <f>IF(H40&gt;0, IF(H57&gt;0,IF(AND(H40=H57,H39=I57),"","Attenzione Maschi 2022 in B.1!"),"Compilare Maschi 2021 in B.2"),IF(AND(H40=H57,H39=I57),"","Attenzione Maschi 2022 in B.1!"))</f>
        <v/>
      </c>
      <c r="M55" s="34"/>
      <c r="N55" s="105"/>
      <c r="O55" s="105"/>
      <c r="P55" s="105"/>
      <c r="Q55" s="105"/>
      <c r="R55" s="105"/>
      <c r="S55" s="105"/>
      <c r="T55" s="105"/>
      <c r="U55" s="105"/>
    </row>
    <row r="56" spans="1:21" s="73" customFormat="1" ht="20.100000000000001" customHeight="1" x14ac:dyDescent="0.25">
      <c r="A56" s="115" t="s">
        <v>30</v>
      </c>
      <c r="B56" s="115"/>
      <c r="C56" s="116"/>
      <c r="D56" s="14"/>
      <c r="E56" s="14"/>
      <c r="F56" s="14"/>
      <c r="G56" s="15"/>
      <c r="H56" s="16"/>
      <c r="I56" s="14"/>
      <c r="J56" s="14"/>
      <c r="K56" s="350"/>
      <c r="L56" s="61" t="str">
        <f>IF(J40&gt;0, IF(J57&gt;0,IF(AND(J40=J57,J39=K57),"","Attenzione Femmine 2022 in B.1!"),"Compilare Femmine 2021 in B.2"),IF(AND(J40=J57,J39=K57),"","Attenzione Femmine 2022 in B.1!"))</f>
        <v/>
      </c>
      <c r="M56" s="34"/>
      <c r="N56" s="83"/>
    </row>
    <row r="57" spans="1:21" s="73" customFormat="1" ht="20.100000000000001" customHeight="1" x14ac:dyDescent="0.25">
      <c r="A57" s="368" t="s">
        <v>562</v>
      </c>
      <c r="B57" s="368"/>
      <c r="C57" s="368"/>
      <c r="D57" s="117">
        <f t="shared" ref="D57:J57" si="0">+SUM(D52:D56)</f>
        <v>0</v>
      </c>
      <c r="E57" s="118">
        <f t="shared" si="0"/>
        <v>0</v>
      </c>
      <c r="F57" s="117">
        <f t="shared" si="0"/>
        <v>0</v>
      </c>
      <c r="G57" s="118">
        <f t="shared" si="0"/>
        <v>0</v>
      </c>
      <c r="H57" s="117">
        <f t="shared" si="0"/>
        <v>0</v>
      </c>
      <c r="I57" s="118">
        <f>+SUM(I52:I56)</f>
        <v>0</v>
      </c>
      <c r="J57" s="117">
        <f t="shared" si="0"/>
        <v>0</v>
      </c>
      <c r="K57" s="351">
        <f>+SUM(K52:K56)</f>
        <v>0</v>
      </c>
      <c r="L57" s="61" t="str">
        <f>IF((H39+J39)&gt;0,IF((I57+K57)&gt;0,IF((I57+K57)=(H39+J39),"","Attenzione part-time 2021 in B.2!"),"Compilare part-time 2022 in B.2"),IF((I57+K57)=(H39+J39),"","Attenzione part-time 2022 in B.2!"))</f>
        <v/>
      </c>
      <c r="M57" s="34"/>
      <c r="N57" s="83"/>
    </row>
    <row r="58" spans="1:21" ht="20.100000000000001" customHeight="1" x14ac:dyDescent="0.25"/>
    <row r="59" spans="1:21" s="121" customFormat="1" ht="20.100000000000001" customHeight="1" x14ac:dyDescent="0.25">
      <c r="A59" s="363" t="s">
        <v>764</v>
      </c>
      <c r="B59" s="363"/>
      <c r="C59" s="363"/>
      <c r="D59" s="363"/>
      <c r="E59" s="363"/>
      <c r="F59" s="363"/>
      <c r="G59" s="363"/>
      <c r="H59" s="363"/>
      <c r="I59" s="363"/>
      <c r="J59" s="363"/>
      <c r="K59" s="363"/>
      <c r="L59" s="40"/>
      <c r="M59" s="31"/>
      <c r="N59" s="119"/>
      <c r="O59" s="120"/>
    </row>
    <row r="60" spans="1:21" s="122" customFormat="1" ht="20.100000000000001" customHeight="1" x14ac:dyDescent="0.25">
      <c r="B60" s="98" t="s">
        <v>558</v>
      </c>
      <c r="C60" s="123"/>
      <c r="D60" s="123"/>
      <c r="E60" s="123"/>
      <c r="F60" s="123"/>
      <c r="G60" s="123"/>
      <c r="H60" s="123"/>
      <c r="I60" s="400"/>
      <c r="J60" s="401"/>
      <c r="K60" s="124"/>
      <c r="L60" s="36"/>
      <c r="M60" s="36"/>
      <c r="N60" s="125"/>
      <c r="O60" s="125"/>
      <c r="P60" s="125"/>
      <c r="Q60" s="125"/>
      <c r="R60" s="125"/>
    </row>
    <row r="61" spans="1:21" s="122" customFormat="1" ht="20.100000000000001" customHeight="1" x14ac:dyDescent="0.25">
      <c r="B61" s="98"/>
      <c r="C61" s="123"/>
      <c r="D61" s="123"/>
      <c r="E61" s="123"/>
      <c r="F61" s="123"/>
      <c r="G61" s="123"/>
      <c r="H61" s="123"/>
      <c r="I61" s="126"/>
      <c r="J61" s="126"/>
      <c r="K61" s="124"/>
      <c r="L61" s="36"/>
      <c r="M61" s="36"/>
      <c r="N61" s="125"/>
      <c r="O61" s="125"/>
      <c r="P61" s="125"/>
      <c r="Q61" s="125"/>
      <c r="R61" s="125"/>
    </row>
    <row r="62" spans="1:21" s="122" customFormat="1" ht="20.100000000000001" customHeight="1" x14ac:dyDescent="0.25">
      <c r="B62" s="98" t="s">
        <v>716</v>
      </c>
      <c r="C62" s="127"/>
      <c r="D62" s="127"/>
      <c r="E62" s="127"/>
      <c r="F62" s="127"/>
      <c r="G62" s="127"/>
      <c r="H62" s="127"/>
      <c r="I62" s="400"/>
      <c r="J62" s="401"/>
      <c r="L62" s="47" t="str">
        <f>IF((I60+I62)&gt;0, IF((H44+J44-D44-F44)=(I60-I62),"","Attenzione: dati non coerenti con B.1"),"")</f>
        <v/>
      </c>
      <c r="M62" s="34"/>
      <c r="N62" s="125"/>
      <c r="P62" s="125"/>
      <c r="Q62" s="125"/>
      <c r="R62" s="125"/>
    </row>
    <row r="63" spans="1:21" s="122" customFormat="1" ht="20.100000000000001" customHeight="1" x14ac:dyDescent="0.25">
      <c r="B63" s="396" t="s">
        <v>737</v>
      </c>
      <c r="C63" s="396"/>
      <c r="D63" s="396"/>
      <c r="E63" s="396"/>
      <c r="F63" s="396"/>
      <c r="G63" s="396"/>
      <c r="H63" s="396"/>
      <c r="I63" s="128"/>
      <c r="J63" s="126"/>
      <c r="L63" s="41"/>
      <c r="M63" s="41"/>
      <c r="N63" s="125"/>
      <c r="P63" s="125"/>
      <c r="Q63" s="125"/>
      <c r="R63" s="125"/>
    </row>
    <row r="64" spans="1:21" s="122" customFormat="1" ht="20.100000000000001" customHeight="1" x14ac:dyDescent="0.25">
      <c r="B64" s="129" t="s">
        <v>565</v>
      </c>
      <c r="C64" s="293" t="s">
        <v>566</v>
      </c>
      <c r="D64" s="127"/>
      <c r="E64" s="127"/>
      <c r="F64" s="127"/>
      <c r="G64" s="127"/>
      <c r="H64" s="127"/>
      <c r="I64" s="369"/>
      <c r="J64" s="370"/>
      <c r="L64" s="50" t="str">
        <f>IF(OR(I60+I62&gt;0,I64+I65&gt;0), IF(AND(I64&lt;=I62,I65&lt;=I62,I64+I65&lt;=I62),"","Attenzione: dati non coerenti con dipendenti cessati"),"")</f>
        <v/>
      </c>
      <c r="M64" s="51"/>
      <c r="N64" s="125"/>
      <c r="O64" s="130"/>
      <c r="P64" s="125"/>
      <c r="Q64" s="125"/>
      <c r="R64" s="125"/>
    </row>
    <row r="65" spans="1:20" s="122" customFormat="1" ht="20.100000000000001" customHeight="1" x14ac:dyDescent="0.25">
      <c r="B65" s="131"/>
      <c r="C65" s="293" t="s">
        <v>797</v>
      </c>
      <c r="D65" s="127"/>
      <c r="E65" s="127"/>
      <c r="F65" s="36"/>
      <c r="G65" s="127"/>
      <c r="H65" s="127"/>
      <c r="I65" s="369"/>
      <c r="J65" s="370"/>
      <c r="L65" s="51"/>
      <c r="M65" s="51"/>
      <c r="N65" s="125"/>
      <c r="O65" s="130"/>
      <c r="P65" s="125"/>
      <c r="Q65" s="125"/>
      <c r="R65" s="125"/>
    </row>
    <row r="66" spans="1:20" s="122" customFormat="1" ht="20.100000000000001" customHeight="1" x14ac:dyDescent="0.25">
      <c r="A66" s="132"/>
      <c r="B66" s="131"/>
      <c r="C66" s="344"/>
      <c r="D66" s="127"/>
      <c r="E66" s="127"/>
      <c r="F66" s="127"/>
      <c r="G66" s="127"/>
      <c r="L66" s="51" t="str">
        <f>IF((I62+I64)&gt;0, IF(I66&lt;=I64,"","Attenzione: dati non coerenti con dipendenti cessati!"),"")</f>
        <v/>
      </c>
      <c r="M66" s="51"/>
      <c r="N66" s="125"/>
      <c r="O66" s="130"/>
      <c r="P66" s="125"/>
      <c r="Q66" s="125"/>
      <c r="R66" s="125"/>
    </row>
    <row r="67" spans="1:20" s="122" customFormat="1" ht="20.100000000000001" customHeight="1" x14ac:dyDescent="0.25">
      <c r="B67" s="133"/>
      <c r="C67" s="36"/>
      <c r="D67" s="36"/>
      <c r="E67" s="36"/>
      <c r="F67" s="36"/>
      <c r="G67" s="36"/>
      <c r="H67" s="36"/>
      <c r="I67" s="134"/>
      <c r="J67" s="135"/>
      <c r="L67" s="42"/>
      <c r="M67" s="42"/>
      <c r="T67" s="130"/>
    </row>
    <row r="68" spans="1:20" s="122" customFormat="1" ht="20.100000000000001" customHeight="1" x14ac:dyDescent="0.25">
      <c r="A68" s="365" t="s">
        <v>765</v>
      </c>
      <c r="B68" s="365"/>
      <c r="C68" s="365"/>
      <c r="D68" s="365"/>
      <c r="E68" s="365"/>
      <c r="F68" s="365"/>
      <c r="G68" s="365"/>
      <c r="H68" s="133"/>
      <c r="I68" s="325" t="str">
        <f>IF(ISERROR((I60+I62)/(D44+F44)),"",(I60+I62)/(D44+F44))</f>
        <v/>
      </c>
      <c r="L68" s="36"/>
      <c r="M68" s="36"/>
      <c r="N68" s="125"/>
      <c r="O68" s="125"/>
      <c r="P68" s="125"/>
      <c r="Q68" s="125"/>
      <c r="R68" s="125"/>
    </row>
    <row r="69" spans="1:20" s="122" customFormat="1" ht="20.100000000000001" customHeight="1" x14ac:dyDescent="0.25">
      <c r="A69" s="136"/>
      <c r="B69" s="137"/>
      <c r="C69" s="36"/>
      <c r="D69" s="138"/>
      <c r="E69" s="137"/>
      <c r="F69" s="137"/>
      <c r="G69" s="133"/>
      <c r="H69" s="133"/>
      <c r="I69" s="133"/>
      <c r="L69" s="36"/>
      <c r="M69" s="36"/>
      <c r="N69" s="125"/>
      <c r="O69" s="125"/>
      <c r="P69" s="125"/>
      <c r="Q69" s="125"/>
      <c r="R69" s="125"/>
    </row>
    <row r="70" spans="1:20" ht="20.100000000000001" customHeight="1" x14ac:dyDescent="0.25">
      <c r="A70" s="363" t="s">
        <v>789</v>
      </c>
      <c r="B70" s="363" t="b">
        <v>0</v>
      </c>
      <c r="C70" s="363"/>
      <c r="D70" s="363" t="b">
        <v>0</v>
      </c>
      <c r="E70" s="363"/>
      <c r="F70" s="363"/>
      <c r="G70" s="363"/>
      <c r="H70" s="363"/>
      <c r="I70" s="363"/>
      <c r="J70" s="363"/>
      <c r="K70" s="363"/>
      <c r="M70" s="54"/>
    </row>
    <row r="71" spans="1:20" ht="20.100000000000001" customHeight="1" x14ac:dyDescent="0.25">
      <c r="M71" s="54"/>
    </row>
    <row r="72" spans="1:20" ht="20.100000000000001" customHeight="1" x14ac:dyDescent="0.25">
      <c r="A72" s="99"/>
      <c r="B72" s="388" t="s">
        <v>717</v>
      </c>
      <c r="C72" s="388"/>
      <c r="D72" s="388"/>
      <c r="E72" s="388"/>
      <c r="F72" s="388"/>
      <c r="G72" s="388"/>
      <c r="H72" s="388"/>
      <c r="I72" s="242" t="b">
        <v>0</v>
      </c>
      <c r="K72" s="47"/>
      <c r="M72" s="54"/>
      <c r="N72" s="87" t="str">
        <f t="shared" ref="N72:N77" si="1">+IF(I72=TRUE,"1","0")</f>
        <v>0</v>
      </c>
      <c r="O72" s="87"/>
      <c r="P72" s="143">
        <f>N72*1</f>
        <v>0</v>
      </c>
      <c r="Q72" s="107"/>
    </row>
    <row r="73" spans="1:20" ht="20.100000000000001" customHeight="1" x14ac:dyDescent="0.25">
      <c r="B73" s="392" t="s">
        <v>720</v>
      </c>
      <c r="C73" s="392"/>
      <c r="D73" s="392"/>
      <c r="E73" s="392"/>
      <c r="F73" s="392"/>
      <c r="G73" s="392"/>
      <c r="H73" s="392"/>
      <c r="I73" s="243" t="b">
        <v>0</v>
      </c>
      <c r="J73" s="26"/>
      <c r="L73" s="47" t="str">
        <f>IF(AND(P73+P74+P75+P76+P77&gt;0,P72&gt;0),"Risposte incoerenti",IF(N73+N74+N75+N76+N77&gt;2,"Attenzione: max 2 risposte possibili",""))</f>
        <v/>
      </c>
      <c r="M73" s="54"/>
      <c r="N73" s="87" t="str">
        <f t="shared" si="1"/>
        <v>0</v>
      </c>
      <c r="O73" s="87"/>
      <c r="P73" s="143">
        <f t="shared" ref="P73:P74" si="2">N73*1</f>
        <v>0</v>
      </c>
      <c r="Q73" s="104"/>
    </row>
    <row r="74" spans="1:20" ht="20.100000000000001" customHeight="1" x14ac:dyDescent="0.25">
      <c r="A74" s="84"/>
      <c r="B74" s="388" t="s">
        <v>718</v>
      </c>
      <c r="C74" s="388"/>
      <c r="D74" s="388"/>
      <c r="E74" s="388"/>
      <c r="F74" s="388"/>
      <c r="G74" s="388"/>
      <c r="H74" s="144"/>
      <c r="I74" s="243" t="b">
        <v>0</v>
      </c>
      <c r="M74" s="54"/>
      <c r="N74" s="87" t="str">
        <f t="shared" si="1"/>
        <v>0</v>
      </c>
      <c r="O74" s="87"/>
      <c r="P74" s="143">
        <f t="shared" si="2"/>
        <v>0</v>
      </c>
      <c r="Q74" s="104"/>
    </row>
    <row r="75" spans="1:20" ht="20.100000000000001" customHeight="1" x14ac:dyDescent="0.25">
      <c r="A75" s="99"/>
      <c r="B75" s="392" t="s">
        <v>719</v>
      </c>
      <c r="C75" s="392"/>
      <c r="D75" s="392"/>
      <c r="E75" s="392"/>
      <c r="F75" s="392"/>
      <c r="G75" s="392"/>
      <c r="H75" s="392"/>
      <c r="I75" s="243" t="b">
        <v>0</v>
      </c>
      <c r="K75" s="47"/>
      <c r="M75" s="54"/>
      <c r="N75" s="87" t="str">
        <f t="shared" si="1"/>
        <v>0</v>
      </c>
      <c r="O75" s="87"/>
      <c r="P75" s="143">
        <f t="shared" ref="P75" si="3">N75*1</f>
        <v>0</v>
      </c>
      <c r="Q75" s="107"/>
    </row>
    <row r="76" spans="1:20" s="122" customFormat="1" ht="20.100000000000001" customHeight="1" x14ac:dyDescent="0.25">
      <c r="A76" s="140"/>
      <c r="B76" s="388" t="s">
        <v>772</v>
      </c>
      <c r="C76" s="388"/>
      <c r="D76" s="388"/>
      <c r="E76" s="388"/>
      <c r="F76" s="388"/>
      <c r="G76" s="388"/>
      <c r="H76" s="388"/>
      <c r="I76" s="243" t="b">
        <v>0</v>
      </c>
      <c r="J76" s="133"/>
      <c r="L76" s="36"/>
      <c r="M76" s="36"/>
      <c r="N76" s="87" t="str">
        <f t="shared" si="1"/>
        <v>0</v>
      </c>
      <c r="O76" s="87"/>
      <c r="P76" s="143">
        <f t="shared" ref="P76:P77" si="4">N76*1</f>
        <v>0</v>
      </c>
      <c r="Q76" s="125"/>
      <c r="R76" s="125"/>
    </row>
    <row r="77" spans="1:20" s="42" customFormat="1" ht="27" customHeight="1" x14ac:dyDescent="0.25">
      <c r="A77" s="314"/>
      <c r="B77" s="388" t="s">
        <v>721</v>
      </c>
      <c r="C77" s="388"/>
      <c r="D77" s="388"/>
      <c r="E77" s="388"/>
      <c r="F77" s="388"/>
      <c r="G77" s="388"/>
      <c r="H77" s="388"/>
      <c r="I77" s="243" t="b">
        <v>0</v>
      </c>
      <c r="J77" s="314"/>
      <c r="L77" s="67"/>
      <c r="M77" s="75"/>
      <c r="N77" s="87" t="str">
        <f t="shared" si="1"/>
        <v>0</v>
      </c>
      <c r="O77" s="87"/>
      <c r="P77" s="143">
        <f t="shared" si="4"/>
        <v>0</v>
      </c>
      <c r="Q77" s="57"/>
      <c r="R77" s="36"/>
    </row>
    <row r="78" spans="1:20" s="42" customFormat="1" ht="20.100000000000001" customHeight="1" x14ac:dyDescent="0.25">
      <c r="A78" s="315"/>
      <c r="J78" s="142"/>
      <c r="L78" s="47"/>
      <c r="M78" s="47"/>
      <c r="Q78" s="95"/>
      <c r="R78" s="36"/>
    </row>
    <row r="79" spans="1:20" s="42" customFormat="1" ht="20.100000000000001" hidden="1" customHeight="1" x14ac:dyDescent="0.25">
      <c r="A79" s="141"/>
      <c r="J79" s="142"/>
      <c r="L79" s="47"/>
      <c r="M79" s="47"/>
      <c r="Q79" s="95"/>
      <c r="R79" s="36"/>
    </row>
    <row r="80" spans="1:20" s="42" customFormat="1" ht="20.100000000000001" hidden="1" customHeight="1" x14ac:dyDescent="0.25">
      <c r="A80" s="123"/>
      <c r="J80" s="142"/>
      <c r="L80" s="47"/>
      <c r="M80" s="47"/>
      <c r="Q80" s="95"/>
      <c r="R80" s="36"/>
    </row>
    <row r="81" spans="1:24" s="42" customFormat="1" ht="20.100000000000001" hidden="1" customHeight="1" x14ac:dyDescent="0.25">
      <c r="A81" s="123"/>
      <c r="J81" s="142"/>
      <c r="K81" s="47"/>
      <c r="M81" s="47"/>
      <c r="Q81" s="95"/>
      <c r="R81" s="36"/>
    </row>
    <row r="82" spans="1:24" s="42" customFormat="1" ht="20.100000000000001" hidden="1" customHeight="1" x14ac:dyDescent="0.25">
      <c r="A82" s="123"/>
      <c r="J82" s="142"/>
      <c r="K82" s="47"/>
      <c r="M82" s="47"/>
      <c r="Q82" s="95"/>
      <c r="R82" s="36"/>
    </row>
    <row r="83" spans="1:24" s="122" customFormat="1" ht="20.100000000000001" hidden="1" customHeight="1" x14ac:dyDescent="0.25">
      <c r="B83" s="133"/>
      <c r="E83" s="145"/>
      <c r="F83" s="135"/>
      <c r="G83" s="135"/>
      <c r="L83" s="42"/>
      <c r="M83" s="75"/>
      <c r="N83" s="98"/>
      <c r="O83" s="87"/>
      <c r="P83" s="83"/>
      <c r="Q83" s="83"/>
      <c r="R83" s="125"/>
    </row>
    <row r="84" spans="1:24" s="42" customFormat="1" ht="20.100000000000001" hidden="1" customHeight="1" x14ac:dyDescent="0.25">
      <c r="A84" s="387"/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6"/>
      <c r="M84" s="36"/>
      <c r="N84" s="127"/>
      <c r="O84" s="127"/>
      <c r="P84" s="146"/>
      <c r="Q84" s="146"/>
      <c r="R84" s="36"/>
    </row>
    <row r="85" spans="1:24" s="148" customFormat="1" ht="20.100000000000001" hidden="1" customHeight="1" x14ac:dyDescent="0.25">
      <c r="A85" s="147"/>
      <c r="B85" s="147"/>
      <c r="C85" s="147"/>
      <c r="D85" s="147"/>
      <c r="E85" s="147"/>
      <c r="F85" s="147"/>
      <c r="G85" s="147"/>
      <c r="H85" s="142"/>
      <c r="I85" s="316"/>
      <c r="J85" s="142"/>
      <c r="K85" s="316"/>
      <c r="L85" s="47" t="str">
        <f>IF(P85+Q85&gt;1,"Scegliere una sola opzione","")</f>
        <v/>
      </c>
      <c r="M85" s="47"/>
      <c r="N85" s="128"/>
      <c r="O85" s="128"/>
      <c r="P85" s="128"/>
      <c r="Q85" s="128"/>
      <c r="R85" s="44"/>
    </row>
    <row r="86" spans="1:24" s="122" customFormat="1" ht="20.100000000000001" hidden="1" customHeight="1" x14ac:dyDescent="0.25">
      <c r="I86" s="132"/>
      <c r="L86" s="42"/>
      <c r="M86" s="42"/>
      <c r="O86" s="125"/>
      <c r="P86" s="125"/>
      <c r="Q86" s="125"/>
      <c r="R86" s="125"/>
    </row>
    <row r="87" spans="1:24" s="121" customFormat="1" ht="20.100000000000001" customHeight="1" x14ac:dyDescent="0.25">
      <c r="A87" s="395" t="s">
        <v>685</v>
      </c>
      <c r="B87" s="395"/>
      <c r="C87" s="395"/>
      <c r="D87" s="395"/>
      <c r="E87" s="395"/>
      <c r="F87" s="395"/>
      <c r="G87" s="395"/>
      <c r="H87" s="395"/>
      <c r="I87" s="395"/>
      <c r="J87" s="395"/>
      <c r="K87" s="395"/>
      <c r="L87" s="30"/>
      <c r="M87" s="31"/>
    </row>
    <row r="88" spans="1:24" s="149" customFormat="1" ht="20.100000000000001" customHeight="1" x14ac:dyDescent="0.25">
      <c r="A88" s="389" t="s">
        <v>739</v>
      </c>
      <c r="B88" s="389"/>
      <c r="C88" s="389"/>
      <c r="D88" s="389"/>
      <c r="E88" s="389"/>
      <c r="F88" s="389"/>
      <c r="G88" s="389"/>
      <c r="H88" s="389"/>
      <c r="I88" s="389"/>
      <c r="J88" s="389"/>
      <c r="K88" s="389"/>
      <c r="L88" s="58"/>
      <c r="M88" s="76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</row>
    <row r="89" spans="1:24" s="149" customFormat="1" ht="9.75" customHeight="1" x14ac:dyDescent="0.25">
      <c r="A89" s="150"/>
      <c r="B89" s="150"/>
      <c r="C89" s="150"/>
      <c r="D89" s="150"/>
      <c r="E89" s="150"/>
      <c r="F89" s="150"/>
      <c r="G89" s="150"/>
      <c r="H89" s="150"/>
      <c r="I89" s="151"/>
      <c r="J89" s="150"/>
      <c r="K89" s="150"/>
      <c r="L89" s="58"/>
      <c r="M89" s="76"/>
      <c r="N89" s="79"/>
      <c r="O89" s="79"/>
      <c r="P89" s="79"/>
      <c r="Q89" s="79"/>
      <c r="R89" s="79"/>
      <c r="S89" s="79"/>
      <c r="T89" s="79"/>
      <c r="U89" s="55"/>
      <c r="V89" s="55"/>
      <c r="W89" s="55"/>
      <c r="X89" s="55"/>
    </row>
    <row r="90" spans="1:24" s="121" customFormat="1" ht="20.100000000000001" customHeight="1" x14ac:dyDescent="0.25">
      <c r="A90" s="310" t="s">
        <v>738</v>
      </c>
      <c r="B90" s="152"/>
      <c r="C90" s="152"/>
      <c r="D90" s="152"/>
      <c r="E90" s="152"/>
      <c r="F90" s="152"/>
      <c r="G90" s="152"/>
      <c r="H90" s="152"/>
      <c r="I90" s="79"/>
      <c r="J90" s="152"/>
      <c r="K90" s="152"/>
      <c r="L90" s="30"/>
      <c r="M90" s="53"/>
      <c r="N90" s="152"/>
      <c r="O90" s="153"/>
      <c r="P90" s="79"/>
      <c r="Q90" s="79"/>
      <c r="R90" s="79"/>
      <c r="S90" s="79"/>
      <c r="T90" s="79"/>
      <c r="U90" s="79"/>
      <c r="V90" s="79"/>
      <c r="W90" s="79"/>
      <c r="X90" s="79"/>
    </row>
    <row r="91" spans="1:24" s="121" customFormat="1" ht="33" customHeight="1" x14ac:dyDescent="0.25">
      <c r="A91" s="390"/>
      <c r="B91" s="390"/>
      <c r="C91" s="390"/>
      <c r="D91" s="390"/>
      <c r="E91" s="390"/>
      <c r="F91" s="390"/>
      <c r="G91" s="390"/>
      <c r="H91" s="391" t="s">
        <v>31</v>
      </c>
      <c r="I91" s="391"/>
      <c r="J91" s="393" t="s">
        <v>30</v>
      </c>
      <c r="K91" s="394"/>
      <c r="L91" s="30"/>
      <c r="M91" s="53"/>
      <c r="N91" s="79" t="s">
        <v>32</v>
      </c>
      <c r="O91" s="56"/>
      <c r="P91" s="56"/>
      <c r="Q91" s="56"/>
      <c r="R91" s="79"/>
      <c r="S91" s="79"/>
      <c r="T91" s="79"/>
      <c r="U91" s="79"/>
      <c r="V91" s="79"/>
      <c r="W91" s="79"/>
      <c r="X91" s="79"/>
    </row>
    <row r="92" spans="1:24" s="121" customFormat="1" ht="20.100000000000001" customHeight="1" x14ac:dyDescent="0.25">
      <c r="A92" s="443" t="s">
        <v>790</v>
      </c>
      <c r="B92" s="443"/>
      <c r="C92" s="443"/>
      <c r="D92" s="443"/>
      <c r="E92" s="443"/>
      <c r="F92" s="443"/>
      <c r="G92" s="444"/>
      <c r="H92" s="447"/>
      <c r="I92" s="448"/>
      <c r="J92" s="447"/>
      <c r="K92" s="448"/>
      <c r="L92" s="61" t="str">
        <f>IF(F104+G104+H104+I104=0,IF(H92&gt;0,"Nessun quadro/impieg./intermedio FT in B.2!",""),IF(H92=0,"Compilare Ferie Quadri/Impiegati/Intermedi",""))</f>
        <v/>
      </c>
      <c r="M92" s="77"/>
      <c r="N92" s="441" t="s">
        <v>33</v>
      </c>
      <c r="O92" s="441"/>
      <c r="P92" s="441"/>
      <c r="Q92" s="441"/>
      <c r="R92" s="441"/>
      <c r="S92" s="441"/>
      <c r="T92" s="79"/>
      <c r="U92" s="79"/>
      <c r="V92" s="79"/>
      <c r="W92" s="79"/>
      <c r="X92" s="79"/>
    </row>
    <row r="93" spans="1:24" s="121" customFormat="1" ht="20.100000000000001" customHeight="1" x14ac:dyDescent="0.25">
      <c r="A93" s="445"/>
      <c r="B93" s="445"/>
      <c r="C93" s="445"/>
      <c r="D93" s="445"/>
      <c r="E93" s="445"/>
      <c r="F93" s="445"/>
      <c r="G93" s="446"/>
      <c r="H93" s="449"/>
      <c r="I93" s="450"/>
      <c r="J93" s="449"/>
      <c r="K93" s="450"/>
      <c r="L93" s="61" t="str">
        <f>IF(J104+K104=0,IF(J92&gt;0,"Nessun Operaio FT in B.2!",""),IF(J92=0,"Compilare Ferie Operai",""))</f>
        <v/>
      </c>
      <c r="M93" s="77"/>
      <c r="N93" s="442" t="s">
        <v>34</v>
      </c>
      <c r="O93" s="442"/>
      <c r="P93" s="442"/>
      <c r="Q93" s="79"/>
      <c r="R93" s="79"/>
      <c r="S93" s="79"/>
      <c r="T93" s="79"/>
      <c r="U93" s="79"/>
      <c r="V93" s="79"/>
      <c r="W93" s="79"/>
      <c r="X93" s="79"/>
    </row>
    <row r="94" spans="1:24" s="121" customFormat="1" ht="20.100000000000001" customHeight="1" x14ac:dyDescent="0.2">
      <c r="A94" s="443" t="s">
        <v>690</v>
      </c>
      <c r="B94" s="443"/>
      <c r="C94" s="443"/>
      <c r="D94" s="443"/>
      <c r="E94" s="443"/>
      <c r="F94" s="443"/>
      <c r="G94" s="444"/>
      <c r="H94" s="456"/>
      <c r="I94" s="457"/>
      <c r="J94" s="456"/>
      <c r="K94" s="457"/>
      <c r="L94" s="61" t="str">
        <f>IF(F104+G104+H104+I104=0,IF(H94&gt;0,"Nessun quadro/impiegato/intermedio in B.2!",""),IF(H94=0,"Compilare Orario Quadri/Impiegati/Intermedi",IF(H94&gt;48,"Orario settimanale &gt; 48 ore?","")))</f>
        <v/>
      </c>
      <c r="M94" s="77"/>
      <c r="N94" s="154"/>
      <c r="O94" s="155" t="s">
        <v>35</v>
      </c>
      <c r="P94" s="156" t="s">
        <v>36</v>
      </c>
      <c r="Q94" s="79"/>
      <c r="R94" s="79"/>
      <c r="S94" s="79"/>
      <c r="T94" s="79"/>
      <c r="U94" s="79"/>
      <c r="V94" s="79"/>
      <c r="W94" s="79"/>
      <c r="X94" s="79"/>
    </row>
    <row r="95" spans="1:24" s="121" customFormat="1" ht="20.100000000000001" customHeight="1" x14ac:dyDescent="0.25">
      <c r="A95" s="388"/>
      <c r="B95" s="388"/>
      <c r="C95" s="388"/>
      <c r="D95" s="388"/>
      <c r="E95" s="388"/>
      <c r="F95" s="388"/>
      <c r="G95" s="455"/>
      <c r="H95" s="458"/>
      <c r="I95" s="459"/>
      <c r="J95" s="458"/>
      <c r="K95" s="459"/>
      <c r="L95" s="61" t="str">
        <f>IF(J104+K104=0,IF(J94&gt;0,"Nessun operaio in B.2!",""),IF(J94=0,"Compilare Orario Operai",IF(J94&gt;48,"Orario settimanale &gt; 48?","")))</f>
        <v/>
      </c>
      <c r="M95" s="77"/>
      <c r="N95" s="157" t="s">
        <v>37</v>
      </c>
      <c r="O95" s="158" t="e">
        <f>H92/(F104+G104+H104+I104)</f>
        <v>#DIV/0!</v>
      </c>
      <c r="P95" s="159" t="e">
        <f>J92/(J104+K104)</f>
        <v>#DIV/0!</v>
      </c>
      <c r="Q95" s="79"/>
      <c r="R95" s="79"/>
      <c r="S95" s="79"/>
      <c r="T95" s="79"/>
      <c r="U95" s="79"/>
      <c r="V95" s="79"/>
      <c r="W95" s="79"/>
      <c r="X95" s="79"/>
    </row>
    <row r="96" spans="1:24" s="121" customFormat="1" ht="32.25" customHeight="1" x14ac:dyDescent="0.25">
      <c r="A96" s="460" t="s">
        <v>676</v>
      </c>
      <c r="B96" s="460"/>
      <c r="C96" s="460"/>
      <c r="D96" s="460"/>
      <c r="E96" s="460"/>
      <c r="F96" s="460"/>
      <c r="G96" s="461"/>
      <c r="H96" s="462"/>
      <c r="I96" s="463"/>
      <c r="J96" s="464"/>
      <c r="K96" s="463"/>
      <c r="L96" s="58"/>
      <c r="M96" s="53"/>
      <c r="N96" s="157" t="s">
        <v>38</v>
      </c>
      <c r="O96" s="158" t="e">
        <f>H94/(F104+G104+H104+I104)</f>
        <v>#DIV/0!</v>
      </c>
      <c r="P96" s="159" t="e">
        <f>J94/(J104+K104)</f>
        <v>#DIV/0!</v>
      </c>
      <c r="Q96" s="79"/>
      <c r="R96" s="79"/>
      <c r="S96" s="79"/>
      <c r="T96" s="79"/>
      <c r="U96" s="79"/>
      <c r="V96" s="79"/>
      <c r="W96" s="79"/>
      <c r="X96" s="79"/>
    </row>
    <row r="97" spans="1:27" s="121" customFormat="1" ht="20.100000000000001" customHeight="1" x14ac:dyDescent="0.2">
      <c r="A97" s="453" t="s">
        <v>674</v>
      </c>
      <c r="B97" s="453"/>
      <c r="C97" s="453"/>
      <c r="D97" s="453"/>
      <c r="E97" s="453"/>
      <c r="F97" s="453"/>
      <c r="G97" s="453"/>
      <c r="H97" s="453"/>
      <c r="I97" s="453"/>
      <c r="J97" s="453"/>
      <c r="K97" s="453"/>
      <c r="L97" s="30"/>
      <c r="M97" s="53"/>
      <c r="N97" s="79"/>
      <c r="O97" s="54"/>
      <c r="P97" s="54"/>
      <c r="Q97" s="79"/>
      <c r="R97" s="79"/>
      <c r="S97" s="79"/>
      <c r="T97" s="79"/>
      <c r="U97" s="79"/>
      <c r="V97" s="79"/>
      <c r="W97" s="79"/>
      <c r="X97" s="79"/>
    </row>
    <row r="98" spans="1:27" s="121" customFormat="1" ht="20.100000000000001" customHeight="1" x14ac:dyDescent="0.2">
      <c r="A98" s="152"/>
      <c r="B98" s="152"/>
      <c r="C98" s="152"/>
      <c r="D98" s="152"/>
      <c r="E98" s="152"/>
      <c r="F98" s="152"/>
      <c r="G98" s="152"/>
      <c r="H98" s="152"/>
      <c r="I98" s="79"/>
      <c r="J98" s="152"/>
      <c r="K98" s="152"/>
      <c r="L98" s="30"/>
      <c r="M98" s="53"/>
      <c r="N98" s="152"/>
      <c r="O98" s="160"/>
      <c r="P98" s="54"/>
      <c r="Q98" s="79"/>
      <c r="R98" s="79"/>
      <c r="S98" s="79"/>
      <c r="T98" s="79"/>
      <c r="U98" s="79"/>
      <c r="V98" s="79"/>
      <c r="W98" s="79"/>
      <c r="X98" s="79"/>
    </row>
    <row r="99" spans="1:27" s="121" customFormat="1" ht="30.75" customHeight="1" x14ac:dyDescent="0.25">
      <c r="A99" s="454" t="s">
        <v>782</v>
      </c>
      <c r="B99" s="454"/>
      <c r="C99" s="454"/>
      <c r="D99" s="454"/>
      <c r="E99" s="454"/>
      <c r="F99" s="454"/>
      <c r="G99" s="454"/>
      <c r="H99" s="454"/>
      <c r="I99" s="454"/>
      <c r="J99" s="454"/>
      <c r="K99" s="454"/>
      <c r="L99" s="30"/>
      <c r="M99" s="53"/>
      <c r="N99" s="472"/>
      <c r="O99" s="472"/>
      <c r="P99" s="465" t="s">
        <v>39</v>
      </c>
      <c r="Q99" s="465"/>
      <c r="R99" s="466"/>
      <c r="S99" s="465" t="s">
        <v>27</v>
      </c>
      <c r="T99" s="465"/>
      <c r="U99" s="466"/>
      <c r="V99" s="465" t="s">
        <v>40</v>
      </c>
      <c r="W99" s="465"/>
      <c r="X99" s="466"/>
      <c r="Y99" s="465" t="s">
        <v>30</v>
      </c>
      <c r="Z99" s="465"/>
      <c r="AA99" s="466"/>
    </row>
    <row r="100" spans="1:27" s="121" customFormat="1" ht="29.25" customHeight="1" x14ac:dyDescent="0.25">
      <c r="A100" s="467" t="s">
        <v>41</v>
      </c>
      <c r="B100" s="467"/>
      <c r="C100" s="467"/>
      <c r="D100" s="467"/>
      <c r="E100" s="467"/>
      <c r="F100" s="467"/>
      <c r="G100" s="467"/>
      <c r="H100" s="467"/>
      <c r="I100" s="467"/>
      <c r="J100" s="467"/>
      <c r="K100" s="467"/>
      <c r="L100" s="30"/>
      <c r="M100" s="53"/>
      <c r="N100" s="472"/>
      <c r="O100" s="472"/>
      <c r="P100" s="161" t="s">
        <v>18</v>
      </c>
      <c r="Q100" s="162" t="s">
        <v>19</v>
      </c>
      <c r="R100" s="163" t="s">
        <v>39</v>
      </c>
      <c r="S100" s="161" t="s">
        <v>18</v>
      </c>
      <c r="T100" s="162" t="s">
        <v>19</v>
      </c>
      <c r="U100" s="163" t="s">
        <v>39</v>
      </c>
      <c r="V100" s="161" t="s">
        <v>18</v>
      </c>
      <c r="W100" s="162" t="s">
        <v>19</v>
      </c>
      <c r="X100" s="163" t="s">
        <v>39</v>
      </c>
      <c r="Y100" s="161" t="s">
        <v>18</v>
      </c>
      <c r="Z100" s="162" t="s">
        <v>19</v>
      </c>
      <c r="AA100" s="163" t="s">
        <v>39</v>
      </c>
    </row>
    <row r="101" spans="1:27" s="121" customFormat="1" ht="20.25" customHeight="1" x14ac:dyDescent="0.25">
      <c r="A101" s="471" t="s">
        <v>42</v>
      </c>
      <c r="B101" s="471"/>
      <c r="C101" s="471"/>
      <c r="D101" s="471"/>
      <c r="E101" s="471"/>
      <c r="F101" s="469" t="s">
        <v>687</v>
      </c>
      <c r="G101" s="470"/>
      <c r="H101" s="470"/>
      <c r="I101" s="470"/>
      <c r="J101" s="470"/>
      <c r="K101" s="470"/>
      <c r="L101" s="30"/>
      <c r="M101" s="53"/>
      <c r="N101" s="164" t="s">
        <v>43</v>
      </c>
      <c r="O101" s="164"/>
      <c r="P101" s="159">
        <f>+S101+V101+Y101</f>
        <v>0</v>
      </c>
      <c r="Q101" s="165">
        <f>+T101+W101+Z101</f>
        <v>0</v>
      </c>
      <c r="R101" s="166">
        <f>+U101+X101+AA101</f>
        <v>0</v>
      </c>
      <c r="S101" s="159">
        <f>+$F$104</f>
        <v>0</v>
      </c>
      <c r="T101" s="165">
        <f>$G$104</f>
        <v>0</v>
      </c>
      <c r="U101" s="166">
        <f>+S101+T101</f>
        <v>0</v>
      </c>
      <c r="V101" s="159">
        <f>$H$104</f>
        <v>0</v>
      </c>
      <c r="W101" s="165">
        <f>$I$104</f>
        <v>0</v>
      </c>
      <c r="X101" s="166">
        <f>+V101+W101</f>
        <v>0</v>
      </c>
      <c r="Y101" s="159">
        <f>$J$104</f>
        <v>0</v>
      </c>
      <c r="Z101" s="165">
        <f>$K$104</f>
        <v>0</v>
      </c>
      <c r="AA101" s="166">
        <f>+Y101+Z101</f>
        <v>0</v>
      </c>
    </row>
    <row r="102" spans="1:27" s="121" customFormat="1" ht="20.100000000000001" customHeight="1" x14ac:dyDescent="0.25">
      <c r="A102" s="152"/>
      <c r="B102" s="152"/>
      <c r="C102" s="152"/>
      <c r="D102" s="152"/>
      <c r="E102" s="167"/>
      <c r="F102" s="468" t="s">
        <v>27</v>
      </c>
      <c r="G102" s="468"/>
      <c r="H102" s="468" t="s">
        <v>40</v>
      </c>
      <c r="I102" s="468"/>
      <c r="J102" s="468" t="s">
        <v>30</v>
      </c>
      <c r="K102" s="468"/>
      <c r="L102" s="30"/>
      <c r="M102" s="53"/>
      <c r="N102" s="164" t="s">
        <v>44</v>
      </c>
      <c r="O102" s="164"/>
      <c r="P102" s="168" t="str">
        <f>IF(P101&gt;0,+(S102*S101+V102*V101+Y102*Y101)/P101,"0")</f>
        <v>0</v>
      </c>
      <c r="Q102" s="169" t="str">
        <f>IF(Q101&gt;0,+(T102*T101+W102*W101+Z102*Z101)/Q101,"0")</f>
        <v>0</v>
      </c>
      <c r="R102" s="170" t="str">
        <f>IF(P101&gt;0,IF(Q101&gt;0,+(P102*P101+Q102*Q101)/R101,P102),Q102)</f>
        <v>0</v>
      </c>
      <c r="S102" s="168" t="str">
        <f>IF(S101&gt;0,(((365-105-9-H92)/5)*(H94-(H96/60))-F117/S101),"0")</f>
        <v>0</v>
      </c>
      <c r="T102" s="169" t="str">
        <f>IF(T101&gt;0,(((365-105-9-H92)/5)*(H94-(H96/60))-G117/T101),"0")</f>
        <v>0</v>
      </c>
      <c r="U102" s="170" t="str">
        <f>IF(S101&gt;0,IF(T101&gt;0,+(S102*S101+T102*T101)/U101,S102),T102)</f>
        <v>0</v>
      </c>
      <c r="V102" s="168" t="str">
        <f>IF(V101&gt;0,(((365-105-9-H92)/5)*(H94-(H96/60))-H117/V101),"0")</f>
        <v>0</v>
      </c>
      <c r="W102" s="169" t="str">
        <f>IF(W101&gt;0,(((365-105-9-H92)/5)*(H94-(H96/60))-I117/W101),"0")</f>
        <v>0</v>
      </c>
      <c r="X102" s="170" t="str">
        <f>IF(V101&gt;0,IF(W101&gt;0,+(V102*V101+W102*W101)/X101,V102),W102)</f>
        <v>0</v>
      </c>
      <c r="Y102" s="168" t="str">
        <f>IF(Y101&gt;0,(((365-105-9-J92)/5)*(J94-(J96/60))-J117/Y101),"0")</f>
        <v>0</v>
      </c>
      <c r="Z102" s="169" t="str">
        <f>IF(Z101&gt;0,(((365-105-9-J92)/5)*(J94-(J96/60))-K117/Z101),"0")</f>
        <v>0</v>
      </c>
      <c r="AA102" s="170" t="str">
        <f>IF(Y101&gt;0,IF(Z101&gt;0,+(Y102*Y101+Z102*Z101)/AA101,Y102),Z102)</f>
        <v>0</v>
      </c>
    </row>
    <row r="103" spans="1:27" s="121" customFormat="1" ht="20.100000000000001" customHeight="1" x14ac:dyDescent="0.25">
      <c r="A103" s="152"/>
      <c r="B103" s="152"/>
      <c r="C103" s="152"/>
      <c r="D103" s="152"/>
      <c r="E103" s="167"/>
      <c r="F103" s="171" t="s">
        <v>18</v>
      </c>
      <c r="G103" s="172" t="s">
        <v>19</v>
      </c>
      <c r="H103" s="171" t="s">
        <v>18</v>
      </c>
      <c r="I103" s="173" t="s">
        <v>19</v>
      </c>
      <c r="J103" s="171" t="s">
        <v>18</v>
      </c>
      <c r="K103" s="172" t="s">
        <v>19</v>
      </c>
      <c r="L103" s="30"/>
      <c r="M103" s="53"/>
      <c r="N103" s="164" t="s">
        <v>45</v>
      </c>
      <c r="O103" s="164"/>
      <c r="P103" s="168" t="str">
        <f>IF(P101&gt;0,+(S103*S101+V103*V101+Y103*Y101)/P101,"0")</f>
        <v>0</v>
      </c>
      <c r="Q103" s="169" t="str">
        <f>IF(Q101,+(T103*T101+W103*W101+Z103*Z101)/Q101,"0")</f>
        <v>0</v>
      </c>
      <c r="R103" s="170" t="str">
        <f>IF(P101&gt;0,IF(Q101&gt;0,+(P103*P101+Q103*Q101)/R101,P103),Q103)</f>
        <v>0</v>
      </c>
      <c r="S103" s="168" t="str">
        <f>IF(S101&gt;0,+S102-(F105+F106+F109+F110+F112+F113+F114)/S101,"0")</f>
        <v>0</v>
      </c>
      <c r="T103" s="169" t="str">
        <f>IF(T101&gt;0,+T102-(G105+G106+G109+G110+G112+G113+G114)/T101,"0")</f>
        <v>0</v>
      </c>
      <c r="U103" s="170" t="str">
        <f>IF(S101&gt;0,IF(T101&gt;0,+(S103*S101+T103*T101)/U101,S103),T103)</f>
        <v>0</v>
      </c>
      <c r="V103" s="168" t="str">
        <f>IF(V101&gt;0,+V102-(H105+H106+H109+H110+H112+H113+H114)/V101,"0")</f>
        <v>0</v>
      </c>
      <c r="W103" s="169" t="str">
        <f>IF(W101&gt;0,+W102-(I105+I106+I109+I110+I112+I113+I114)/W101,"0")</f>
        <v>0</v>
      </c>
      <c r="X103" s="170" t="str">
        <f>IF(V101&gt;0,IF(W101&gt;0,+(V103*V101+W103*W101)/X101,V103),W103)</f>
        <v>0</v>
      </c>
      <c r="Y103" s="168" t="str">
        <f>IF(Y101&gt;0,+Y102-(J105+J106+J109+J110+J112+J113+J114)/Y101,"0")</f>
        <v>0</v>
      </c>
      <c r="Z103" s="169" t="str">
        <f>IF(Z101&gt;0,+Z102-(K105+K106+K109+K110+K112+K113+K114)/Z101,"0")</f>
        <v>0</v>
      </c>
      <c r="AA103" s="170" t="str">
        <f>IF(Y101&gt;0,IF(Z101&gt;0,+(Y103*Y101+Z103*Z101)/AA101,Y103),Z103)</f>
        <v>0</v>
      </c>
    </row>
    <row r="104" spans="1:27" s="121" customFormat="1" ht="25.5" customHeight="1" x14ac:dyDescent="0.25">
      <c r="A104" s="451" t="s">
        <v>766</v>
      </c>
      <c r="B104" s="451"/>
      <c r="C104" s="451"/>
      <c r="D104" s="451"/>
      <c r="E104" s="452"/>
      <c r="F104" s="174">
        <f>+(D53+H53-E53-I53)/2</f>
        <v>0</v>
      </c>
      <c r="G104" s="175">
        <f>(F53+J53-G53-K53)/2</f>
        <v>0</v>
      </c>
      <c r="H104" s="174">
        <f>+(D54+D55+H54+H55-E54-E55-I54-I55)/2</f>
        <v>0</v>
      </c>
      <c r="I104" s="175">
        <f>+(F54+F55+J54+J55-G54-G55-K54-K55)/2</f>
        <v>0</v>
      </c>
      <c r="J104" s="174">
        <f>+(D56+H56-E56-I56)/2</f>
        <v>0</v>
      </c>
      <c r="K104" s="175">
        <f>+(F56+J56-G56-K56)/2</f>
        <v>0</v>
      </c>
      <c r="L104" s="30"/>
      <c r="M104" s="53"/>
      <c r="N104" s="176" t="s">
        <v>46</v>
      </c>
      <c r="O104" s="177"/>
      <c r="P104" s="159" t="str">
        <f>IF(P101&gt;0,+(S104*S101+V104*V101+Y104*Y101)/P101,"0")</f>
        <v>0</v>
      </c>
      <c r="Q104" s="165" t="str">
        <f>IF(Q101&gt;0,+(T104*T101+W104*W101+Z104*Z101)/Q101,"0")</f>
        <v>0</v>
      </c>
      <c r="R104" s="166" t="str">
        <f>IF(P101&gt;0,IF(Q101&gt;0,+R102-R103,P104),Q104)</f>
        <v>0</v>
      </c>
      <c r="S104" s="159" t="str">
        <f>IF(S101&gt;0,+S102-S103,"0")</f>
        <v>0</v>
      </c>
      <c r="T104" s="165" t="str">
        <f>IF(T101&gt;0,+T102-T103,"0")</f>
        <v>0</v>
      </c>
      <c r="U104" s="166" t="str">
        <f>IF(S101&gt;0,IF(T101&gt;0,+U102-U103,S104),T104)</f>
        <v>0</v>
      </c>
      <c r="V104" s="159" t="str">
        <f>IF(V101&gt;0,+V102-V103,"0")</f>
        <v>0</v>
      </c>
      <c r="W104" s="165" t="str">
        <f>IF(W101&gt;0,+W102-W103,"0")</f>
        <v>0</v>
      </c>
      <c r="X104" s="166" t="str">
        <f>IF(V101&gt;0,IF(W101&gt;0,+X102-X103,V104),W104)</f>
        <v>0</v>
      </c>
      <c r="Y104" s="159" t="str">
        <f>IF(Y101&gt;0,+Y102-Y103,"0")</f>
        <v>0</v>
      </c>
      <c r="Z104" s="165" t="str">
        <f>IF(Z101&gt;0,+Z102-Z103,"0")</f>
        <v>0</v>
      </c>
      <c r="AA104" s="166" t="str">
        <f>IF(Y101&gt;0,IF(Z101&gt;0,+AA102-AA103,Y104),Z104)</f>
        <v>0</v>
      </c>
    </row>
    <row r="105" spans="1:27" s="121" customFormat="1" ht="20.100000000000001" customHeight="1" x14ac:dyDescent="0.25">
      <c r="A105" s="442" t="s">
        <v>47</v>
      </c>
      <c r="B105" s="442"/>
      <c r="C105" s="442"/>
      <c r="D105" s="442"/>
      <c r="E105" s="442"/>
      <c r="F105" s="244"/>
      <c r="G105" s="245"/>
      <c r="H105" s="244"/>
      <c r="I105" s="245"/>
      <c r="J105" s="244"/>
      <c r="K105" s="245"/>
      <c r="L105" s="37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77"/>
      <c r="N105" s="79" t="s">
        <v>48</v>
      </c>
      <c r="O105" s="79"/>
      <c r="P105" s="178"/>
      <c r="Q105" s="179"/>
      <c r="R105" s="180"/>
      <c r="S105" s="178" t="str">
        <f>IF(S$101&gt;0,+F105/S$101/8,"0")</f>
        <v>0</v>
      </c>
      <c r="T105" s="179" t="str">
        <f>IF(T$101&gt;0,+G105/T$101/8,"0")</f>
        <v>0</v>
      </c>
      <c r="U105" s="180"/>
      <c r="V105" s="178" t="str">
        <f>IF(V$101&gt;0,+H105/V$101/8,"0")</f>
        <v>0</v>
      </c>
      <c r="W105" s="179" t="str">
        <f>IF(W$101&gt;0,+I105/W$101/8,"0")</f>
        <v>0</v>
      </c>
      <c r="X105" s="180"/>
      <c r="Y105" s="178" t="str">
        <f>IF(Y$101&gt;0,+J105/Y$101/8,"0")</f>
        <v>0</v>
      </c>
      <c r="Z105" s="179" t="str">
        <f>IF(Z$101&gt;0,+K105/Z$101/8,"0")</f>
        <v>0</v>
      </c>
      <c r="AA105" s="180"/>
    </row>
    <row r="106" spans="1:27" s="121" customFormat="1" ht="20.100000000000001" customHeight="1" x14ac:dyDescent="0.25">
      <c r="A106" s="442" t="s">
        <v>681</v>
      </c>
      <c r="B106" s="442"/>
      <c r="C106" s="442"/>
      <c r="D106" s="442"/>
      <c r="E106" s="442"/>
      <c r="F106" s="244"/>
      <c r="G106" s="245"/>
      <c r="H106" s="244"/>
      <c r="I106" s="245"/>
      <c r="J106" s="244"/>
      <c r="K106" s="245"/>
      <c r="L106" s="37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77"/>
      <c r="N106" s="79" t="s">
        <v>49</v>
      </c>
      <c r="O106" s="79"/>
      <c r="P106" s="178"/>
      <c r="Q106" s="179"/>
      <c r="R106" s="180"/>
      <c r="S106" s="178" t="str">
        <f t="shared" ref="S106:T116" si="5">IF(S$101&gt;0,+F106/S$101/8,"0")</f>
        <v>0</v>
      </c>
      <c r="T106" s="179" t="str">
        <f t="shared" si="5"/>
        <v>0</v>
      </c>
      <c r="U106" s="180"/>
      <c r="V106" s="178" t="str">
        <f t="shared" ref="V106:W117" si="6">IF(V$101&gt;0,+H106/V$101/8,"0")</f>
        <v>0</v>
      </c>
      <c r="W106" s="179" t="str">
        <f>IF(W$101&gt;0,+I106/W$101/8,"0")</f>
        <v>0</v>
      </c>
      <c r="X106" s="180"/>
      <c r="Y106" s="178" t="str">
        <f t="shared" ref="Y106:Z117" si="7">IF(Y$101&gt;0,+J106/Y$101/8,"0")</f>
        <v>0</v>
      </c>
      <c r="Z106" s="179" t="str">
        <f t="shared" si="7"/>
        <v>0</v>
      </c>
      <c r="AA106" s="180"/>
    </row>
    <row r="107" spans="1:27" s="121" customFormat="1" ht="29.25" customHeight="1" x14ac:dyDescent="0.25">
      <c r="A107" s="362" t="s">
        <v>778</v>
      </c>
      <c r="B107" s="362"/>
      <c r="C107" s="362"/>
      <c r="D107" s="362"/>
      <c r="E107" s="362"/>
      <c r="F107" s="246"/>
      <c r="G107" s="247"/>
      <c r="H107" s="246"/>
      <c r="I107" s="247"/>
      <c r="J107" s="246"/>
      <c r="K107" s="247"/>
      <c r="L107" s="256" t="str">
        <f>IF(OR(F107&gt;F106,G107&gt;G106,H107&gt;H106,I107&gt;I106,J107&gt;J106,K107&gt;K106),"Attenzione: Carenza &gt; Malattie non professionali (punto 2.)","")</f>
        <v/>
      </c>
      <c r="M107" s="53"/>
      <c r="N107" s="254" t="s">
        <v>679</v>
      </c>
      <c r="O107" s="181"/>
      <c r="P107" s="182"/>
      <c r="Q107" s="183"/>
      <c r="R107" s="184"/>
      <c r="S107" s="182" t="str">
        <f t="shared" si="5"/>
        <v>0</v>
      </c>
      <c r="T107" s="183" t="str">
        <f t="shared" si="5"/>
        <v>0</v>
      </c>
      <c r="U107" s="184"/>
      <c r="V107" s="182" t="str">
        <f t="shared" si="6"/>
        <v>0</v>
      </c>
      <c r="W107" s="183" t="str">
        <f t="shared" si="6"/>
        <v>0</v>
      </c>
      <c r="X107" s="184"/>
      <c r="Y107" s="182" t="str">
        <f t="shared" si="7"/>
        <v>0</v>
      </c>
      <c r="Z107" s="183" t="str">
        <f t="shared" si="7"/>
        <v>0</v>
      </c>
      <c r="AA107" s="184"/>
    </row>
    <row r="108" spans="1:27" s="121" customFormat="1" ht="20.100000000000001" hidden="1" customHeight="1" x14ac:dyDescent="0.25">
      <c r="A108" s="364" t="s">
        <v>51</v>
      </c>
      <c r="B108" s="364"/>
      <c r="C108" s="364"/>
      <c r="D108" s="364"/>
      <c r="E108" s="364"/>
      <c r="F108" s="248"/>
      <c r="G108" s="249"/>
      <c r="H108" s="248"/>
      <c r="I108" s="249"/>
      <c r="J108" s="248"/>
      <c r="K108" s="249"/>
      <c r="L108" s="58"/>
      <c r="M108" s="53"/>
      <c r="N108" s="79" t="s">
        <v>50</v>
      </c>
      <c r="O108" s="185"/>
      <c r="P108" s="186"/>
      <c r="Q108" s="187"/>
      <c r="R108" s="188"/>
      <c r="S108" s="186" t="str">
        <f t="shared" si="5"/>
        <v>0</v>
      </c>
      <c r="T108" s="187" t="str">
        <f t="shared" si="5"/>
        <v>0</v>
      </c>
      <c r="U108" s="188"/>
      <c r="V108" s="186" t="str">
        <f t="shared" si="6"/>
        <v>0</v>
      </c>
      <c r="W108" s="187" t="str">
        <f t="shared" si="6"/>
        <v>0</v>
      </c>
      <c r="X108" s="188"/>
      <c r="Y108" s="186" t="str">
        <f t="shared" si="7"/>
        <v>0</v>
      </c>
      <c r="Z108" s="187" t="str">
        <f t="shared" si="7"/>
        <v>0</v>
      </c>
      <c r="AA108" s="188"/>
    </row>
    <row r="109" spans="1:27" s="121" customFormat="1" ht="20.100000000000001" customHeight="1" x14ac:dyDescent="0.25">
      <c r="A109" s="494" t="s">
        <v>52</v>
      </c>
      <c r="B109" s="494"/>
      <c r="C109" s="494"/>
      <c r="D109" s="494"/>
      <c r="E109" s="494"/>
      <c r="F109" s="244"/>
      <c r="G109" s="245"/>
      <c r="H109" s="244"/>
      <c r="I109" s="245"/>
      <c r="J109" s="244"/>
      <c r="K109" s="245"/>
      <c r="L109" s="65"/>
      <c r="M109" s="78"/>
      <c r="N109" s="79" t="s">
        <v>53</v>
      </c>
      <c r="O109" s="79"/>
      <c r="P109" s="178"/>
      <c r="Q109" s="179"/>
      <c r="R109" s="180"/>
      <c r="S109" s="178" t="str">
        <f t="shared" si="5"/>
        <v>0</v>
      </c>
      <c r="T109" s="179" t="str">
        <f t="shared" si="5"/>
        <v>0</v>
      </c>
      <c r="U109" s="180"/>
      <c r="V109" s="178" t="str">
        <f t="shared" si="6"/>
        <v>0</v>
      </c>
      <c r="W109" s="179" t="str">
        <f t="shared" si="6"/>
        <v>0</v>
      </c>
      <c r="X109" s="180"/>
      <c r="Y109" s="178" t="str">
        <f t="shared" si="7"/>
        <v>0</v>
      </c>
      <c r="Z109" s="179" t="str">
        <f t="shared" si="7"/>
        <v>0</v>
      </c>
      <c r="AA109" s="180"/>
    </row>
    <row r="110" spans="1:27" s="121" customFormat="1" ht="20.100000000000001" customHeight="1" x14ac:dyDescent="0.25">
      <c r="A110" s="494" t="s">
        <v>54</v>
      </c>
      <c r="B110" s="494"/>
      <c r="C110" s="494"/>
      <c r="D110" s="494"/>
      <c r="E110" s="494"/>
      <c r="F110" s="244"/>
      <c r="G110" s="245"/>
      <c r="H110" s="244"/>
      <c r="I110" s="245"/>
      <c r="J110" s="244"/>
      <c r="K110" s="245"/>
      <c r="L110" s="37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77"/>
      <c r="N110" s="79" t="s">
        <v>55</v>
      </c>
      <c r="O110" s="79"/>
      <c r="P110" s="178"/>
      <c r="Q110" s="179"/>
      <c r="R110" s="180"/>
      <c r="S110" s="178" t="str">
        <f t="shared" si="5"/>
        <v>0</v>
      </c>
      <c r="T110" s="179" t="str">
        <f t="shared" si="5"/>
        <v>0</v>
      </c>
      <c r="U110" s="180"/>
      <c r="V110" s="178" t="str">
        <f t="shared" si="6"/>
        <v>0</v>
      </c>
      <c r="W110" s="179" t="str">
        <f t="shared" si="6"/>
        <v>0</v>
      </c>
      <c r="X110" s="180"/>
      <c r="Y110" s="178" t="str">
        <f t="shared" si="7"/>
        <v>0</v>
      </c>
      <c r="Z110" s="179" t="str">
        <f t="shared" si="7"/>
        <v>0</v>
      </c>
      <c r="AA110" s="180"/>
    </row>
    <row r="111" spans="1:27" s="121" customFormat="1" ht="20.100000000000001" hidden="1" customHeight="1" x14ac:dyDescent="0.25">
      <c r="A111" s="189" t="s">
        <v>56</v>
      </c>
      <c r="B111" s="189"/>
      <c r="C111" s="189"/>
      <c r="D111" s="189"/>
      <c r="E111" s="189"/>
      <c r="F111" s="250"/>
      <c r="G111" s="251"/>
      <c r="H111" s="250"/>
      <c r="I111" s="251"/>
      <c r="J111" s="250"/>
      <c r="K111" s="251"/>
      <c r="L111" s="68"/>
      <c r="M111" s="79"/>
      <c r="N111" s="79" t="s">
        <v>50</v>
      </c>
      <c r="O111" s="190"/>
      <c r="P111" s="191"/>
      <c r="Q111" s="192"/>
      <c r="R111" s="188"/>
      <c r="S111" s="191" t="str">
        <f t="shared" si="5"/>
        <v>0</v>
      </c>
      <c r="T111" s="192" t="str">
        <f t="shared" si="5"/>
        <v>0</v>
      </c>
      <c r="U111" s="188"/>
      <c r="V111" s="191" t="str">
        <f t="shared" si="6"/>
        <v>0</v>
      </c>
      <c r="W111" s="192" t="str">
        <f t="shared" si="6"/>
        <v>0</v>
      </c>
      <c r="X111" s="188"/>
      <c r="Y111" s="191" t="str">
        <f t="shared" si="7"/>
        <v>0</v>
      </c>
      <c r="Z111" s="192" t="str">
        <f t="shared" si="7"/>
        <v>0</v>
      </c>
      <c r="AA111" s="188"/>
    </row>
    <row r="112" spans="1:27" s="121" customFormat="1" ht="20.100000000000001" customHeight="1" x14ac:dyDescent="0.25">
      <c r="A112" s="494" t="s">
        <v>57</v>
      </c>
      <c r="B112" s="494"/>
      <c r="C112" s="494"/>
      <c r="D112" s="494"/>
      <c r="E112" s="494"/>
      <c r="F112" s="244"/>
      <c r="G112" s="245"/>
      <c r="H112" s="244"/>
      <c r="I112" s="245"/>
      <c r="J112" s="244"/>
      <c r="K112" s="245"/>
      <c r="L112" s="37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77"/>
      <c r="N112" s="79" t="s">
        <v>58</v>
      </c>
      <c r="O112" s="79"/>
      <c r="P112" s="178"/>
      <c r="Q112" s="179"/>
      <c r="R112" s="180"/>
      <c r="S112" s="178" t="str">
        <f t="shared" si="5"/>
        <v>0</v>
      </c>
      <c r="T112" s="179" t="str">
        <f t="shared" si="5"/>
        <v>0</v>
      </c>
      <c r="U112" s="180"/>
      <c r="V112" s="178" t="str">
        <f t="shared" si="6"/>
        <v>0</v>
      </c>
      <c r="W112" s="179" t="str">
        <f t="shared" si="6"/>
        <v>0</v>
      </c>
      <c r="X112" s="180"/>
      <c r="Y112" s="178" t="str">
        <f t="shared" si="7"/>
        <v>0</v>
      </c>
      <c r="Z112" s="179" t="str">
        <f t="shared" si="7"/>
        <v>0</v>
      </c>
      <c r="AA112" s="180"/>
    </row>
    <row r="113" spans="1:27" s="121" customFormat="1" ht="20.100000000000001" customHeight="1" x14ac:dyDescent="0.25">
      <c r="A113" s="504" t="s">
        <v>59</v>
      </c>
      <c r="B113" s="504"/>
      <c r="C113" s="504"/>
      <c r="D113" s="504"/>
      <c r="E113" s="504"/>
      <c r="F113" s="244"/>
      <c r="G113" s="245"/>
      <c r="H113" s="244"/>
      <c r="I113" s="245"/>
      <c r="J113" s="244"/>
      <c r="K113" s="245"/>
      <c r="L113" s="328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77"/>
      <c r="N113" s="79" t="s">
        <v>60</v>
      </c>
      <c r="O113" s="79"/>
      <c r="P113" s="178"/>
      <c r="Q113" s="179"/>
      <c r="R113" s="180"/>
      <c r="S113" s="178" t="str">
        <f t="shared" si="5"/>
        <v>0</v>
      </c>
      <c r="T113" s="179" t="str">
        <f t="shared" si="5"/>
        <v>0</v>
      </c>
      <c r="U113" s="180"/>
      <c r="V113" s="178" t="str">
        <f t="shared" si="6"/>
        <v>0</v>
      </c>
      <c r="W113" s="179" t="str">
        <f t="shared" si="6"/>
        <v>0</v>
      </c>
      <c r="X113" s="180"/>
      <c r="Y113" s="178" t="str">
        <f t="shared" si="7"/>
        <v>0</v>
      </c>
      <c r="Z113" s="179" t="str">
        <f t="shared" si="7"/>
        <v>0</v>
      </c>
      <c r="AA113" s="180"/>
    </row>
    <row r="114" spans="1:27" s="121" customFormat="1" ht="20.100000000000001" customHeight="1" x14ac:dyDescent="0.25">
      <c r="A114" s="501" t="s">
        <v>61</v>
      </c>
      <c r="B114" s="501"/>
      <c r="C114" s="501"/>
      <c r="D114" s="501"/>
      <c r="E114" s="501"/>
      <c r="F114" s="244"/>
      <c r="G114" s="245"/>
      <c r="H114" s="244"/>
      <c r="I114" s="245"/>
      <c r="J114" s="244"/>
      <c r="K114" s="245"/>
      <c r="L114" s="37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77"/>
      <c r="N114" s="79" t="s">
        <v>62</v>
      </c>
      <c r="O114" s="79"/>
      <c r="P114" s="178"/>
      <c r="Q114" s="179"/>
      <c r="R114" s="180"/>
      <c r="S114" s="178" t="str">
        <f t="shared" si="5"/>
        <v>0</v>
      </c>
      <c r="T114" s="179" t="str">
        <f t="shared" si="5"/>
        <v>0</v>
      </c>
      <c r="U114" s="180"/>
      <c r="V114" s="178" t="str">
        <f t="shared" si="6"/>
        <v>0</v>
      </c>
      <c r="W114" s="179" t="str">
        <f t="shared" si="6"/>
        <v>0</v>
      </c>
      <c r="X114" s="180"/>
      <c r="Y114" s="178" t="str">
        <f t="shared" si="7"/>
        <v>0</v>
      </c>
      <c r="Z114" s="179" t="str">
        <f t="shared" si="7"/>
        <v>0</v>
      </c>
      <c r="AA114" s="180"/>
    </row>
    <row r="115" spans="1:27" s="121" customFormat="1" ht="20.100000000000001" hidden="1" customHeight="1" x14ac:dyDescent="0.25">
      <c r="A115" s="495" t="s">
        <v>63</v>
      </c>
      <c r="B115" s="495"/>
      <c r="C115" s="495"/>
      <c r="D115" s="495"/>
      <c r="E115" s="495"/>
      <c r="F115" s="248"/>
      <c r="G115" s="249"/>
      <c r="H115" s="248"/>
      <c r="I115" s="249"/>
      <c r="J115" s="248"/>
      <c r="K115" s="249"/>
      <c r="L115" s="58"/>
      <c r="M115" s="53"/>
      <c r="N115" s="79" t="s">
        <v>50</v>
      </c>
      <c r="O115" s="193"/>
      <c r="P115" s="194"/>
      <c r="Q115" s="179"/>
      <c r="R115" s="180"/>
      <c r="S115" s="194" t="str">
        <f t="shared" si="5"/>
        <v>0</v>
      </c>
      <c r="T115" s="179" t="str">
        <f t="shared" si="5"/>
        <v>0</v>
      </c>
      <c r="U115" s="180"/>
      <c r="V115" s="194" t="str">
        <f t="shared" si="6"/>
        <v>0</v>
      </c>
      <c r="W115" s="179" t="str">
        <f t="shared" si="6"/>
        <v>0</v>
      </c>
      <c r="X115" s="180"/>
      <c r="Y115" s="194" t="str">
        <f t="shared" si="7"/>
        <v>0</v>
      </c>
      <c r="Z115" s="179" t="str">
        <f t="shared" si="7"/>
        <v>0</v>
      </c>
      <c r="AA115" s="180"/>
    </row>
    <row r="116" spans="1:27" s="121" customFormat="1" ht="20.100000000000001" hidden="1" customHeight="1" x14ac:dyDescent="0.25">
      <c r="A116" s="495" t="s">
        <v>64</v>
      </c>
      <c r="B116" s="495"/>
      <c r="C116" s="495"/>
      <c r="D116" s="495"/>
      <c r="E116" s="495"/>
      <c r="F116" s="248"/>
      <c r="G116" s="249"/>
      <c r="H116" s="248"/>
      <c r="I116" s="249"/>
      <c r="J116" s="248"/>
      <c r="K116" s="249"/>
      <c r="L116" s="58"/>
      <c r="M116" s="53"/>
      <c r="N116" s="79" t="s">
        <v>50</v>
      </c>
      <c r="O116" s="193"/>
      <c r="P116" s="194"/>
      <c r="Q116" s="179"/>
      <c r="R116" s="180"/>
      <c r="S116" s="194" t="str">
        <f t="shared" si="5"/>
        <v>0</v>
      </c>
      <c r="T116" s="179" t="str">
        <f t="shared" si="5"/>
        <v>0</v>
      </c>
      <c r="U116" s="180"/>
      <c r="V116" s="194" t="str">
        <f t="shared" si="6"/>
        <v>0</v>
      </c>
      <c r="W116" s="179" t="str">
        <f t="shared" si="6"/>
        <v>0</v>
      </c>
      <c r="X116" s="180"/>
      <c r="Y116" s="194" t="str">
        <f t="shared" si="7"/>
        <v>0</v>
      </c>
      <c r="Z116" s="179" t="str">
        <f t="shared" si="7"/>
        <v>0</v>
      </c>
      <c r="AA116" s="180"/>
    </row>
    <row r="117" spans="1:27" s="121" customFormat="1" ht="20.100000000000001" customHeight="1" x14ac:dyDescent="0.25">
      <c r="A117" s="501" t="s">
        <v>678</v>
      </c>
      <c r="B117" s="501"/>
      <c r="C117" s="501"/>
      <c r="D117" s="501"/>
      <c r="E117" s="501"/>
      <c r="F117" s="244"/>
      <c r="G117" s="245"/>
      <c r="H117" s="244"/>
      <c r="I117" s="245"/>
      <c r="J117" s="244"/>
      <c r="K117" s="245"/>
      <c r="L117" s="58"/>
      <c r="M117" s="53"/>
      <c r="N117" s="79" t="s">
        <v>65</v>
      </c>
      <c r="O117" s="56"/>
      <c r="P117" s="195"/>
      <c r="Q117" s="179"/>
      <c r="R117" s="180"/>
      <c r="S117" s="195" t="str">
        <f>IF(S$101&gt;0,+F117/S$101/8,"0")</f>
        <v>0</v>
      </c>
      <c r="T117" s="179" t="str">
        <f>IF(T$101&gt;0,+G117/T$101/8,"0")</f>
        <v>0</v>
      </c>
      <c r="U117" s="180"/>
      <c r="V117" s="195" t="str">
        <f t="shared" si="6"/>
        <v>0</v>
      </c>
      <c r="W117" s="179" t="str">
        <f t="shared" si="6"/>
        <v>0</v>
      </c>
      <c r="X117" s="180"/>
      <c r="Y117" s="195" t="str">
        <f t="shared" si="7"/>
        <v>0</v>
      </c>
      <c r="Z117" s="179" t="str">
        <f t="shared" si="7"/>
        <v>0</v>
      </c>
      <c r="AA117" s="180"/>
    </row>
    <row r="118" spans="1:27" s="121" customFormat="1" ht="20.100000000000001" hidden="1" customHeight="1" x14ac:dyDescent="0.25">
      <c r="A118" s="189" t="s">
        <v>66</v>
      </c>
      <c r="B118" s="189"/>
      <c r="C118" s="189"/>
      <c r="D118" s="189"/>
      <c r="E118" s="196"/>
      <c r="F118" s="326"/>
      <c r="G118" s="327"/>
      <c r="H118" s="326"/>
      <c r="I118" s="327"/>
      <c r="J118" s="326"/>
      <c r="K118" s="327"/>
      <c r="L118" s="58"/>
      <c r="M118" s="53"/>
      <c r="N118" s="79" t="s">
        <v>50</v>
      </c>
      <c r="O118" s="197"/>
      <c r="P118" s="198"/>
      <c r="Q118" s="199"/>
      <c r="R118" s="200"/>
      <c r="S118" s="198" t="str">
        <f>IF(S$101&gt;0,+F118/S$101,"0")</f>
        <v>0</v>
      </c>
      <c r="T118" s="199"/>
      <c r="U118" s="200"/>
      <c r="V118" s="198"/>
      <c r="W118" s="199"/>
      <c r="X118" s="200"/>
      <c r="Y118" s="198"/>
      <c r="Z118" s="199"/>
      <c r="AA118" s="200"/>
    </row>
    <row r="119" spans="1:27" s="121" customFormat="1" ht="20.100000000000001" customHeight="1" x14ac:dyDescent="0.25">
      <c r="A119" s="442" t="s">
        <v>67</v>
      </c>
      <c r="B119" s="442"/>
      <c r="C119" s="442"/>
      <c r="D119" s="442"/>
      <c r="E119" s="442"/>
      <c r="F119" s="201"/>
      <c r="G119" s="202"/>
      <c r="H119" s="244"/>
      <c r="I119" s="245"/>
      <c r="J119" s="244"/>
      <c r="K119" s="245"/>
      <c r="L119" s="58"/>
      <c r="M119" s="53"/>
      <c r="N119" s="79" t="s">
        <v>68</v>
      </c>
      <c r="O119" s="53"/>
      <c r="P119" s="178"/>
      <c r="Q119" s="179"/>
      <c r="R119" s="180"/>
      <c r="S119" s="178"/>
      <c r="T119" s="179"/>
      <c r="U119" s="180"/>
      <c r="V119" s="178" t="str">
        <f>IF(V$101&gt;0,+H119/V$101,"0")</f>
        <v>0</v>
      </c>
      <c r="W119" s="179" t="str">
        <f>IF(W$101&gt;0,+I119/W$101,"0")</f>
        <v>0</v>
      </c>
      <c r="X119" s="180"/>
      <c r="Y119" s="178" t="str">
        <f>IF(Y$101&gt;0,+J119/Y$101,"0")</f>
        <v>0</v>
      </c>
      <c r="Z119" s="179" t="str">
        <f>IF(Z$101&gt;0,+K119/Z$101,"0")</f>
        <v>0</v>
      </c>
      <c r="AA119" s="180"/>
    </row>
    <row r="120" spans="1:27" s="120" customFormat="1" ht="20.100000000000001" hidden="1" customHeight="1" x14ac:dyDescent="0.25">
      <c r="A120" s="386" t="s">
        <v>69</v>
      </c>
      <c r="B120" s="386"/>
      <c r="C120" s="386"/>
      <c r="D120" s="386"/>
      <c r="E120" s="386"/>
      <c r="F120" s="203"/>
      <c r="G120" s="204"/>
      <c r="H120" s="203"/>
      <c r="I120" s="203"/>
      <c r="J120" s="203"/>
      <c r="K120" s="204"/>
      <c r="L120" s="30"/>
      <c r="M120" s="53"/>
      <c r="N120" s="79" t="s">
        <v>70</v>
      </c>
      <c r="O120" s="193"/>
      <c r="P120" s="194"/>
      <c r="Q120" s="205"/>
      <c r="R120" s="180"/>
      <c r="S120" s="194"/>
      <c r="T120" s="205"/>
      <c r="U120" s="180"/>
      <c r="V120" s="194"/>
      <c r="W120" s="205"/>
      <c r="X120" s="180"/>
      <c r="Y120" s="194"/>
      <c r="Z120" s="205"/>
      <c r="AA120" s="180"/>
    </row>
    <row r="121" spans="1:27" s="121" customFormat="1" ht="20.100000000000001" hidden="1" customHeight="1" x14ac:dyDescent="0.25">
      <c r="A121" s="386" t="s">
        <v>71</v>
      </c>
      <c r="B121" s="386"/>
      <c r="C121" s="386"/>
      <c r="D121" s="386"/>
      <c r="E121" s="386"/>
      <c r="F121" s="203"/>
      <c r="G121" s="204"/>
      <c r="H121" s="203"/>
      <c r="I121" s="203"/>
      <c r="J121" s="203"/>
      <c r="K121" s="204"/>
      <c r="L121" s="30"/>
      <c r="M121" s="53"/>
      <c r="N121" s="206" t="s">
        <v>70</v>
      </c>
      <c r="O121" s="207"/>
      <c r="P121" s="194"/>
      <c r="Q121" s="179"/>
      <c r="R121" s="180"/>
      <c r="S121" s="194"/>
      <c r="T121" s="179"/>
      <c r="U121" s="180"/>
      <c r="V121" s="194"/>
      <c r="W121" s="179"/>
      <c r="X121" s="180"/>
      <c r="Y121" s="194"/>
      <c r="Z121" s="179"/>
      <c r="AA121" s="180"/>
    </row>
    <row r="122" spans="1:27" s="121" customFormat="1" ht="20.100000000000001" customHeight="1" x14ac:dyDescent="0.25">
      <c r="A122" s="152"/>
      <c r="B122" s="152"/>
      <c r="C122" s="152"/>
      <c r="D122" s="152"/>
      <c r="E122" s="152"/>
      <c r="F122" s="152"/>
      <c r="G122" s="152"/>
      <c r="H122" s="152"/>
      <c r="I122" s="79"/>
      <c r="J122" s="152"/>
      <c r="K122" s="152"/>
      <c r="L122" s="30"/>
      <c r="M122" s="53"/>
      <c r="N122" s="208" t="s">
        <v>72</v>
      </c>
      <c r="O122" s="209"/>
      <c r="P122" s="210" t="str">
        <f>IF(P101&gt;0,+(S122*S101+V122*V101+Y122*Y101)/P101,"0")</f>
        <v>0</v>
      </c>
      <c r="Q122" s="211" t="str">
        <f>IF(Q101&gt;0,+(T122*T101+W122*W101+Z122*Z101)/Q101,"0")</f>
        <v>0</v>
      </c>
      <c r="R122" s="212" t="str">
        <f>IF(P101&gt;0,IF(Q101&gt;0,+R104/R102,P122),Q122)</f>
        <v>0</v>
      </c>
      <c r="S122" s="210" t="str">
        <f>IF(S101&gt;0,+S104/S102,"0")</f>
        <v>0</v>
      </c>
      <c r="T122" s="211" t="str">
        <f>IF(T101&gt;0,+T104/T102,"0")</f>
        <v>0</v>
      </c>
      <c r="U122" s="212" t="str">
        <f>IF(S101&gt;0,IF(T101&gt;0,+U104/U102,S122),T122)</f>
        <v>0</v>
      </c>
      <c r="V122" s="210" t="str">
        <f>IF(V101&gt;0,+V104/V102,"0")</f>
        <v>0</v>
      </c>
      <c r="W122" s="211" t="str">
        <f>IF(W101&gt;0,+W104/W102,"0")</f>
        <v>0</v>
      </c>
      <c r="X122" s="212" t="str">
        <f>IF(V101&gt;0,IF(W101&gt;0,+X104/X102,V122),W122)</f>
        <v>0</v>
      </c>
      <c r="Y122" s="210" t="str">
        <f>IF(Y101&gt;0,+Y104/Y102,"0")</f>
        <v>0</v>
      </c>
      <c r="Z122" s="211" t="str">
        <f>IF(Z101&gt;0,+Z104/Z102,"0")</f>
        <v>0</v>
      </c>
      <c r="AA122" s="212" t="str">
        <f>IF(Y101&gt;0,IF(Z101&gt;0,+AA104/AA102,Y122),Z122)</f>
        <v>0</v>
      </c>
    </row>
    <row r="123" spans="1:27" s="121" customFormat="1" ht="20.100000000000001" customHeight="1" x14ac:dyDescent="0.25">
      <c r="A123" s="502" t="s">
        <v>73</v>
      </c>
      <c r="B123" s="502"/>
      <c r="C123" s="502"/>
      <c r="D123" s="502"/>
      <c r="E123" s="502"/>
      <c r="F123" s="502"/>
      <c r="G123" s="502"/>
      <c r="H123" s="502"/>
      <c r="I123" s="502"/>
      <c r="J123" s="502"/>
      <c r="K123" s="502"/>
      <c r="L123" s="30"/>
      <c r="M123" s="53"/>
      <c r="N123" s="79" t="s">
        <v>74</v>
      </c>
      <c r="O123" s="153"/>
      <c r="P123" s="79"/>
      <c r="Q123" s="79"/>
      <c r="R123" s="79"/>
      <c r="S123" s="79"/>
      <c r="T123" s="79"/>
      <c r="U123" s="79"/>
      <c r="V123" s="79"/>
      <c r="W123" s="79"/>
      <c r="X123" s="79"/>
    </row>
    <row r="124" spans="1:27" s="121" customFormat="1" ht="20.100000000000001" customHeight="1" x14ac:dyDescent="0.25">
      <c r="A124" s="385" t="s">
        <v>680</v>
      </c>
      <c r="B124" s="385"/>
      <c r="C124" s="385"/>
      <c r="D124" s="385"/>
      <c r="E124" s="385"/>
      <c r="F124" s="385"/>
      <c r="G124" s="385"/>
      <c r="H124" s="385"/>
      <c r="I124" s="385"/>
      <c r="J124" s="385"/>
      <c r="K124" s="385"/>
      <c r="L124" s="30"/>
      <c r="M124" s="53"/>
      <c r="N124" s="152"/>
      <c r="O124" s="153"/>
      <c r="P124" s="79"/>
      <c r="Q124" s="79"/>
      <c r="R124" s="79"/>
      <c r="S124" s="79"/>
      <c r="T124" s="79"/>
      <c r="U124" s="79"/>
      <c r="V124" s="79"/>
      <c r="W124" s="79"/>
      <c r="X124" s="79"/>
    </row>
    <row r="125" spans="1:27" s="121" customFormat="1" ht="28.5" customHeight="1" x14ac:dyDescent="0.25">
      <c r="A125" s="503" t="s">
        <v>785</v>
      </c>
      <c r="B125" s="503"/>
      <c r="C125" s="503"/>
      <c r="D125" s="503"/>
      <c r="E125" s="503"/>
      <c r="F125" s="503"/>
      <c r="G125" s="503"/>
      <c r="H125" s="503"/>
      <c r="I125" s="503"/>
      <c r="J125" s="503"/>
      <c r="K125" s="503"/>
      <c r="L125" s="30"/>
      <c r="M125" s="53"/>
      <c r="N125" s="152"/>
      <c r="O125" s="153"/>
      <c r="P125" s="79"/>
      <c r="Q125" s="79"/>
      <c r="R125" s="79"/>
      <c r="S125" s="79"/>
      <c r="T125" s="79"/>
      <c r="U125" s="79"/>
      <c r="V125" s="79"/>
      <c r="W125" s="79"/>
      <c r="X125" s="79"/>
    </row>
    <row r="126" spans="1:27" s="121" customFormat="1" ht="27.75" customHeight="1" x14ac:dyDescent="0.25">
      <c r="A126" s="499" t="s">
        <v>682</v>
      </c>
      <c r="B126" s="499"/>
      <c r="C126" s="499"/>
      <c r="D126" s="499"/>
      <c r="E126" s="499"/>
      <c r="F126" s="499"/>
      <c r="G126" s="499"/>
      <c r="H126" s="499"/>
      <c r="I126" s="499"/>
      <c r="J126" s="499"/>
      <c r="K126" s="499"/>
      <c r="L126" s="30"/>
      <c r="M126" s="53"/>
      <c r="N126" s="152"/>
      <c r="O126" s="153"/>
      <c r="P126" s="79"/>
      <c r="Q126" s="79"/>
      <c r="R126" s="79"/>
      <c r="S126" s="79"/>
      <c r="T126" s="79"/>
      <c r="U126" s="79"/>
      <c r="V126" s="79"/>
      <c r="W126" s="79"/>
      <c r="X126" s="79"/>
    </row>
    <row r="127" spans="1:27" s="121" customFormat="1" ht="20.100000000000001" customHeight="1" x14ac:dyDescent="0.25">
      <c r="A127" s="500" t="s">
        <v>677</v>
      </c>
      <c r="B127" s="500"/>
      <c r="C127" s="500"/>
      <c r="D127" s="500"/>
      <c r="E127" s="500"/>
      <c r="F127" s="500"/>
      <c r="G127" s="500"/>
      <c r="H127" s="500"/>
      <c r="I127" s="500"/>
      <c r="J127" s="500"/>
      <c r="K127" s="500"/>
      <c r="L127" s="30"/>
      <c r="M127" s="53"/>
      <c r="N127" s="152"/>
      <c r="O127" s="153"/>
      <c r="P127" s="79"/>
      <c r="Q127" s="79"/>
      <c r="R127" s="79"/>
      <c r="S127" s="79"/>
      <c r="T127" s="79"/>
      <c r="U127" s="79"/>
      <c r="V127" s="79"/>
      <c r="W127" s="79"/>
      <c r="X127" s="79"/>
    </row>
    <row r="128" spans="1:27" s="121" customFormat="1" ht="20.100000000000001" customHeight="1" x14ac:dyDescent="0.25">
      <c r="A128" s="500" t="s">
        <v>683</v>
      </c>
      <c r="B128" s="500"/>
      <c r="C128" s="500"/>
      <c r="D128" s="500"/>
      <c r="E128" s="500"/>
      <c r="F128" s="500"/>
      <c r="G128" s="500"/>
      <c r="H128" s="500"/>
      <c r="I128" s="500"/>
      <c r="J128" s="500"/>
      <c r="K128" s="500"/>
      <c r="L128" s="30"/>
      <c r="M128" s="53"/>
      <c r="N128" s="152"/>
      <c r="O128" s="153"/>
      <c r="P128" s="79"/>
      <c r="Q128" s="79"/>
      <c r="R128" s="79"/>
      <c r="S128" s="79"/>
      <c r="T128" s="79"/>
      <c r="U128" s="79"/>
      <c r="V128" s="79"/>
      <c r="W128" s="79"/>
      <c r="X128" s="79"/>
    </row>
    <row r="129" spans="1:24" s="121" customFormat="1" ht="20.100000000000001" customHeight="1" x14ac:dyDescent="0.25">
      <c r="A129" s="500" t="s">
        <v>684</v>
      </c>
      <c r="B129" s="500"/>
      <c r="C129" s="500"/>
      <c r="D129" s="500"/>
      <c r="E129" s="500"/>
      <c r="F129" s="500"/>
      <c r="G129" s="500"/>
      <c r="H129" s="500"/>
      <c r="I129" s="500"/>
      <c r="J129" s="500"/>
      <c r="K129" s="500"/>
      <c r="L129" s="30"/>
      <c r="M129" s="53"/>
      <c r="N129" s="152"/>
      <c r="O129" s="153"/>
      <c r="P129" s="79"/>
      <c r="Q129" s="79"/>
      <c r="R129" s="79"/>
      <c r="S129" s="79"/>
      <c r="T129" s="79"/>
      <c r="U129" s="79"/>
      <c r="V129" s="79"/>
      <c r="W129" s="79"/>
      <c r="X129" s="79"/>
    </row>
    <row r="130" spans="1:24" s="121" customFormat="1" ht="20.100000000000001" customHeight="1" x14ac:dyDescent="0.25">
      <c r="A130" s="500" t="s">
        <v>783</v>
      </c>
      <c r="B130" s="500"/>
      <c r="C130" s="500"/>
      <c r="D130" s="500"/>
      <c r="E130" s="500"/>
      <c r="F130" s="500"/>
      <c r="G130" s="500"/>
      <c r="H130" s="500"/>
      <c r="I130" s="500"/>
      <c r="J130" s="500"/>
      <c r="K130" s="500"/>
      <c r="L130" s="30"/>
      <c r="M130" s="53"/>
      <c r="N130" s="152"/>
      <c r="O130" s="153"/>
      <c r="P130" s="79"/>
      <c r="Q130" s="79"/>
      <c r="R130" s="79"/>
      <c r="S130" s="79"/>
      <c r="T130" s="79"/>
      <c r="U130" s="79"/>
      <c r="V130" s="79"/>
      <c r="W130" s="79"/>
      <c r="X130" s="79"/>
    </row>
    <row r="131" spans="1:24" s="121" customFormat="1" ht="20.100000000000001" customHeight="1" x14ac:dyDescent="0.25">
      <c r="A131" s="500" t="s">
        <v>784</v>
      </c>
      <c r="B131" s="500"/>
      <c r="C131" s="500"/>
      <c r="D131" s="500"/>
      <c r="E131" s="500"/>
      <c r="F131" s="500"/>
      <c r="G131" s="500"/>
      <c r="H131" s="500"/>
      <c r="I131" s="500"/>
      <c r="J131" s="500"/>
      <c r="K131" s="500"/>
      <c r="L131" s="30"/>
      <c r="M131" s="53"/>
      <c r="N131" s="152"/>
      <c r="O131" s="153"/>
      <c r="P131" s="79"/>
      <c r="Q131" s="79"/>
      <c r="R131" s="79"/>
      <c r="S131" s="79"/>
      <c r="T131" s="79"/>
      <c r="U131" s="79"/>
      <c r="V131" s="79"/>
      <c r="W131" s="79"/>
      <c r="X131" s="79"/>
    </row>
    <row r="132" spans="1:24" s="121" customFormat="1" ht="20.100000000000001" customHeight="1" x14ac:dyDescent="0.25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30"/>
      <c r="M132" s="53"/>
      <c r="N132" s="152"/>
      <c r="O132" s="153"/>
      <c r="P132" s="79"/>
      <c r="Q132" s="79"/>
      <c r="R132" s="79"/>
      <c r="S132" s="79"/>
      <c r="T132" s="79"/>
      <c r="U132" s="79"/>
      <c r="V132" s="79"/>
      <c r="W132" s="79"/>
      <c r="X132" s="79"/>
    </row>
    <row r="133" spans="1:24" s="121" customFormat="1" ht="20.100000000000001" customHeight="1" x14ac:dyDescent="0.25">
      <c r="A133" s="510" t="s">
        <v>686</v>
      </c>
      <c r="B133" s="395"/>
      <c r="C133" s="395"/>
      <c r="D133" s="395"/>
      <c r="E133" s="395"/>
      <c r="F133" s="395"/>
      <c r="G133" s="395"/>
      <c r="H133" s="395"/>
      <c r="I133" s="395"/>
      <c r="J133" s="395"/>
      <c r="K133" s="395"/>
      <c r="L133" s="66"/>
      <c r="M133" s="53"/>
      <c r="N133" s="152"/>
      <c r="O133" s="153"/>
      <c r="P133" s="79"/>
      <c r="Q133" s="79"/>
      <c r="R133" s="79"/>
      <c r="S133" s="79"/>
      <c r="T133" s="79"/>
      <c r="U133" s="79"/>
      <c r="V133" s="79"/>
      <c r="W133" s="79"/>
      <c r="X133" s="79"/>
    </row>
    <row r="134" spans="1:24" s="121" customFormat="1" ht="20.100000000000001" customHeight="1" x14ac:dyDescent="0.25">
      <c r="A134" s="505" t="s">
        <v>567</v>
      </c>
      <c r="B134" s="505"/>
      <c r="C134" s="505"/>
      <c r="D134" s="505"/>
      <c r="E134" s="505"/>
      <c r="F134" s="505"/>
      <c r="G134" s="505"/>
      <c r="H134" s="505"/>
      <c r="I134" s="505"/>
      <c r="J134" s="505"/>
      <c r="K134" s="505"/>
      <c r="L134" s="66"/>
      <c r="M134" s="53"/>
      <c r="N134" s="152"/>
      <c r="O134" s="153"/>
      <c r="P134" s="79"/>
      <c r="Q134" s="79"/>
      <c r="R134" s="79"/>
      <c r="S134" s="79"/>
      <c r="T134" s="79"/>
      <c r="U134" s="79"/>
      <c r="V134" s="79"/>
      <c r="W134" s="79"/>
      <c r="X134" s="79"/>
    </row>
    <row r="135" spans="1:24" s="98" customFormat="1" ht="20.100000000000001" customHeight="1" x14ac:dyDescent="0.2">
      <c r="A135" s="372" t="s">
        <v>722</v>
      </c>
      <c r="B135" s="372"/>
      <c r="C135" s="372"/>
      <c r="D135" s="372"/>
      <c r="E135" s="372"/>
      <c r="F135" s="372"/>
      <c r="G135" s="372"/>
      <c r="H135" s="372"/>
      <c r="I135" s="372"/>
      <c r="J135" s="372"/>
      <c r="K135" s="372"/>
      <c r="L135" s="345"/>
      <c r="M135" s="346"/>
      <c r="N135" s="347"/>
      <c r="O135" s="348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24" s="123" customFormat="1" ht="20.100000000000001" customHeight="1" x14ac:dyDescent="0.25">
      <c r="A136" s="214"/>
      <c r="B136" s="214"/>
      <c r="C136" s="214"/>
      <c r="D136" s="214"/>
      <c r="E136" s="214"/>
      <c r="G136" s="214"/>
      <c r="H136" s="99" t="s">
        <v>10</v>
      </c>
      <c r="I136" s="252" t="b">
        <v>0</v>
      </c>
      <c r="J136" s="99"/>
      <c r="K136" s="317" t="b">
        <v>0</v>
      </c>
      <c r="M136" s="80"/>
      <c r="N136" s="215" t="str">
        <f>+IF(I136=TRUE,"1","0")</f>
        <v>0</v>
      </c>
      <c r="O136" s="215"/>
      <c r="P136" s="216">
        <f>N136*1</f>
        <v>0</v>
      </c>
      <c r="Q136" s="219"/>
      <c r="R136" s="80"/>
      <c r="S136" s="80"/>
      <c r="T136" s="80"/>
      <c r="U136" s="80"/>
      <c r="V136" s="80"/>
      <c r="W136" s="80"/>
      <c r="X136" s="80"/>
    </row>
    <row r="137" spans="1:24" s="121" customFormat="1" ht="20.100000000000001" customHeight="1" x14ac:dyDescent="0.2">
      <c r="A137" s="217"/>
      <c r="B137" s="218"/>
      <c r="C137" s="218"/>
      <c r="D137" s="218"/>
      <c r="E137" s="218"/>
      <c r="G137" s="218"/>
      <c r="H137" s="294" t="s">
        <v>724</v>
      </c>
      <c r="I137" s="329" t="b">
        <v>0</v>
      </c>
      <c r="J137" s="218"/>
      <c r="K137" s="218"/>
      <c r="L137" s="43" t="str">
        <f>IF(P136+P137+P138&gt;1,"Scegliere una sola opzione","")</f>
        <v/>
      </c>
      <c r="M137" s="53"/>
      <c r="N137" s="215" t="str">
        <f>+IF(I137=TRUE,"1","0")</f>
        <v>0</v>
      </c>
      <c r="O137" s="153"/>
      <c r="P137" s="216">
        <f t="shared" ref="P137:P138" si="8">N137*1</f>
        <v>0</v>
      </c>
      <c r="Q137" s="79"/>
      <c r="R137" s="79"/>
      <c r="S137" s="79"/>
      <c r="T137" s="79"/>
      <c r="U137" s="79"/>
      <c r="V137" s="79"/>
      <c r="W137" s="79"/>
      <c r="X137" s="79"/>
    </row>
    <row r="138" spans="1:24" s="122" customFormat="1" ht="20.100000000000001" customHeight="1" x14ac:dyDescent="0.25">
      <c r="A138" s="221"/>
      <c r="B138" s="221"/>
      <c r="C138" s="221"/>
      <c r="D138" s="221"/>
      <c r="E138" s="221"/>
      <c r="F138" s="221"/>
      <c r="G138" s="221"/>
      <c r="H138" s="296" t="s">
        <v>723</v>
      </c>
      <c r="I138" s="330" t="b">
        <v>0</v>
      </c>
      <c r="J138" s="221"/>
      <c r="K138" s="221"/>
      <c r="L138" s="36"/>
      <c r="M138" s="80"/>
      <c r="N138" s="215" t="str">
        <f>+IF(I138=TRUE,"1","0")</f>
        <v>0</v>
      </c>
      <c r="O138" s="79"/>
      <c r="P138" s="216">
        <f t="shared" si="8"/>
        <v>0</v>
      </c>
      <c r="Q138" s="80"/>
      <c r="R138" s="80"/>
      <c r="S138" s="80"/>
      <c r="T138" s="80"/>
      <c r="U138" s="80"/>
      <c r="V138" s="80"/>
      <c r="W138" s="80"/>
      <c r="X138" s="80"/>
    </row>
    <row r="139" spans="1:24" s="122" customFormat="1" ht="39.75" customHeight="1" x14ac:dyDescent="0.25">
      <c r="A139" s="80"/>
      <c r="B139" s="496" t="s">
        <v>780</v>
      </c>
      <c r="C139" s="497"/>
      <c r="D139" s="497"/>
      <c r="E139" s="497"/>
      <c r="F139" s="497"/>
      <c r="G139" s="497"/>
      <c r="H139" s="497"/>
      <c r="I139" s="497"/>
      <c r="J139" s="497"/>
      <c r="K139" s="498"/>
      <c r="L139" s="47"/>
      <c r="M139" s="80"/>
      <c r="N139" s="219"/>
      <c r="O139" s="80"/>
      <c r="P139" s="219"/>
      <c r="Q139" s="80"/>
      <c r="R139" s="80"/>
      <c r="S139" s="80"/>
      <c r="T139" s="80"/>
      <c r="U139" s="80"/>
      <c r="V139" s="80"/>
      <c r="W139" s="80"/>
      <c r="X139" s="80"/>
    </row>
    <row r="140" spans="1:24" s="122" customFormat="1" ht="31.5" customHeight="1" x14ac:dyDescent="0.25">
      <c r="A140" s="80"/>
      <c r="B140" s="507" t="s">
        <v>781</v>
      </c>
      <c r="C140" s="508"/>
      <c r="D140" s="508"/>
      <c r="E140" s="508"/>
      <c r="F140" s="508"/>
      <c r="G140" s="508"/>
      <c r="H140" s="508"/>
      <c r="I140" s="508"/>
      <c r="J140" s="508"/>
      <c r="K140" s="509"/>
      <c r="L140" s="60"/>
      <c r="M140" s="80"/>
      <c r="N140" s="219"/>
      <c r="O140" s="80"/>
      <c r="P140" s="219"/>
      <c r="Q140" s="80"/>
      <c r="R140" s="80"/>
      <c r="S140" s="80"/>
      <c r="T140" s="80"/>
      <c r="U140" s="80"/>
      <c r="V140" s="80"/>
      <c r="W140" s="80"/>
      <c r="X140" s="80"/>
    </row>
    <row r="141" spans="1:24" s="122" customFormat="1" ht="20.100000000000001" customHeight="1" x14ac:dyDescent="0.25">
      <c r="F141" s="297"/>
      <c r="G141" s="297"/>
      <c r="H141" s="297"/>
      <c r="I141" s="297"/>
      <c r="J141" s="297"/>
      <c r="K141" s="297"/>
      <c r="L141" s="43"/>
      <c r="M141" s="80"/>
      <c r="N141" s="219"/>
      <c r="O141" s="80"/>
      <c r="P141" s="219"/>
      <c r="Q141" s="80"/>
      <c r="R141" s="80"/>
      <c r="S141" s="80"/>
      <c r="T141" s="80"/>
      <c r="U141" s="80"/>
      <c r="V141" s="80"/>
      <c r="W141" s="80"/>
      <c r="X141" s="80"/>
    </row>
    <row r="142" spans="1:24" s="122" customFormat="1" ht="29.25" customHeight="1" x14ac:dyDescent="0.25">
      <c r="A142" s="493" t="s">
        <v>794</v>
      </c>
      <c r="B142" s="493"/>
      <c r="C142" s="493"/>
      <c r="D142" s="493"/>
      <c r="E142" s="493"/>
      <c r="G142" s="343" t="s">
        <v>736</v>
      </c>
      <c r="H142" s="361" t="s">
        <v>798</v>
      </c>
      <c r="I142" s="359">
        <f>(SUM(D44:K44)-(D52+F52+H52+J52))/2</f>
        <v>0</v>
      </c>
      <c r="J142" s="514" t="s">
        <v>800</v>
      </c>
      <c r="K142" s="515"/>
      <c r="L142" s="43"/>
      <c r="M142" s="80"/>
      <c r="N142" s="215"/>
      <c r="O142" s="80"/>
      <c r="P142" s="219"/>
      <c r="Q142" s="80"/>
      <c r="R142" s="80"/>
      <c r="S142" s="80"/>
      <c r="T142" s="80"/>
      <c r="U142" s="80"/>
      <c r="V142" s="80"/>
      <c r="W142" s="80"/>
      <c r="X142" s="80"/>
    </row>
    <row r="143" spans="1:24" s="122" customFormat="1" ht="20.100000000000001" customHeight="1" x14ac:dyDescent="0.25">
      <c r="J143" s="360"/>
      <c r="K143" s="360"/>
      <c r="L143" s="81"/>
      <c r="M143" s="80"/>
      <c r="N143" s="215"/>
      <c r="O143" s="80"/>
      <c r="P143" s="219"/>
      <c r="Q143" s="80"/>
      <c r="R143" s="80"/>
      <c r="S143" s="80"/>
      <c r="T143" s="80"/>
      <c r="U143" s="80"/>
      <c r="V143" s="80"/>
      <c r="W143" s="80"/>
      <c r="X143" s="80"/>
    </row>
    <row r="144" spans="1:24" s="121" customFormat="1" ht="20.100000000000001" customHeight="1" x14ac:dyDescent="0.2">
      <c r="A144" s="506" t="s">
        <v>792</v>
      </c>
      <c r="B144" s="506"/>
      <c r="C144" s="506"/>
      <c r="D144" s="506"/>
      <c r="E144" s="506"/>
      <c r="F144" s="506"/>
      <c r="G144" s="506"/>
      <c r="H144" s="506"/>
      <c r="I144" s="506"/>
      <c r="J144" s="506"/>
      <c r="K144" s="506"/>
      <c r="L144" s="63"/>
      <c r="M144" s="53"/>
      <c r="N144" s="152"/>
      <c r="O144" s="153"/>
      <c r="P144" s="79"/>
      <c r="Q144" s="79"/>
      <c r="R144" s="79"/>
      <c r="S144" s="79"/>
      <c r="T144" s="79"/>
      <c r="U144" s="79"/>
      <c r="V144" s="79"/>
      <c r="W144" s="79"/>
      <c r="X144" s="79"/>
    </row>
    <row r="145" spans="1:24" s="122" customFormat="1" ht="20.100000000000001" customHeight="1" x14ac:dyDescent="0.25">
      <c r="A145" s="221"/>
      <c r="B145" s="475" t="s">
        <v>725</v>
      </c>
      <c r="C145" s="475"/>
      <c r="D145" s="475"/>
      <c r="E145" s="475"/>
      <c r="F145" s="475"/>
      <c r="G145" s="475"/>
      <c r="H145" s="475"/>
      <c r="I145" s="475"/>
      <c r="J145" s="475"/>
      <c r="K145" s="331" t="b">
        <v>0</v>
      </c>
      <c r="L145" s="36"/>
      <c r="M145" s="54"/>
      <c r="N145" s="215" t="str">
        <f>+IF(K145=TRUE,"1","0")</f>
        <v>0</v>
      </c>
      <c r="O145" s="54"/>
      <c r="P145" s="216">
        <f t="shared" ref="P145:P149" si="9">N145*1</f>
        <v>0</v>
      </c>
      <c r="Q145" s="54"/>
      <c r="R145" s="54"/>
      <c r="S145" s="80"/>
      <c r="T145" s="80"/>
      <c r="U145" s="80"/>
      <c r="V145" s="80"/>
      <c r="W145" s="80"/>
      <c r="X145" s="80"/>
    </row>
    <row r="146" spans="1:24" s="123" customFormat="1" ht="20.100000000000001" customHeight="1" x14ac:dyDescent="0.25">
      <c r="A146" s="214"/>
      <c r="B146" s="475" t="s">
        <v>726</v>
      </c>
      <c r="C146" s="475"/>
      <c r="D146" s="475"/>
      <c r="E146" s="475"/>
      <c r="F146" s="475"/>
      <c r="G146" s="475" t="b">
        <v>0</v>
      </c>
      <c r="H146" s="475"/>
      <c r="I146" s="475"/>
      <c r="J146" s="475"/>
      <c r="K146" s="332" t="b">
        <v>0</v>
      </c>
      <c r="L146" s="57"/>
      <c r="M146" s="80"/>
      <c r="N146" s="215" t="str">
        <f>+IF(K146=TRUE,"1","0")</f>
        <v>0</v>
      </c>
      <c r="P146" s="216">
        <f t="shared" si="9"/>
        <v>0</v>
      </c>
      <c r="R146" s="80"/>
      <c r="S146" s="80"/>
      <c r="T146" s="80"/>
      <c r="U146" s="80"/>
      <c r="V146" s="80"/>
      <c r="W146" s="80"/>
      <c r="X146" s="80"/>
    </row>
    <row r="147" spans="1:24" s="122" customFormat="1" ht="20.100000000000001" customHeight="1" x14ac:dyDescent="0.25">
      <c r="A147" s="80"/>
      <c r="B147" s="475" t="s">
        <v>727</v>
      </c>
      <c r="C147" s="475"/>
      <c r="D147" s="475"/>
      <c r="E147" s="475"/>
      <c r="F147" s="475"/>
      <c r="G147" s="475"/>
      <c r="H147" s="475"/>
      <c r="I147" s="475"/>
      <c r="J147" s="475"/>
      <c r="K147" s="333" t="b">
        <v>0</v>
      </c>
      <c r="M147" s="54"/>
      <c r="N147" s="215" t="str">
        <f t="shared" ref="N147:N149" si="10">+IF(K147=TRUE,"1","0")</f>
        <v>0</v>
      </c>
      <c r="O147" s="54"/>
      <c r="P147" s="216">
        <f>N147*1</f>
        <v>0</v>
      </c>
      <c r="Q147" s="54"/>
      <c r="R147" s="54"/>
      <c r="S147" s="80"/>
      <c r="T147" s="80"/>
      <c r="U147" s="80"/>
      <c r="V147" s="80"/>
      <c r="W147" s="80"/>
      <c r="X147" s="80"/>
    </row>
    <row r="148" spans="1:24" s="122" customFormat="1" ht="27.75" customHeight="1" x14ac:dyDescent="0.25">
      <c r="A148" s="220"/>
      <c r="B148" s="475" t="s">
        <v>728</v>
      </c>
      <c r="C148" s="475"/>
      <c r="D148" s="475"/>
      <c r="E148" s="475"/>
      <c r="F148" s="475"/>
      <c r="G148" s="475"/>
      <c r="H148" s="475"/>
      <c r="I148" s="475"/>
      <c r="J148" s="475"/>
      <c r="K148" s="334" t="b">
        <v>0</v>
      </c>
      <c r="L148" s="36"/>
      <c r="M148" s="54"/>
      <c r="N148" s="215" t="str">
        <f t="shared" si="10"/>
        <v>0</v>
      </c>
      <c r="O148" s="54"/>
      <c r="P148" s="216">
        <f t="shared" si="9"/>
        <v>0</v>
      </c>
      <c r="Q148" s="54"/>
      <c r="R148" s="54"/>
      <c r="S148" s="80"/>
      <c r="T148" s="80"/>
      <c r="U148" s="80"/>
      <c r="V148" s="80"/>
      <c r="W148" s="80"/>
      <c r="X148" s="80"/>
    </row>
    <row r="149" spans="1:24" s="122" customFormat="1" ht="21" customHeight="1" x14ac:dyDescent="0.25">
      <c r="A149" s="220"/>
      <c r="B149" s="475" t="s">
        <v>729</v>
      </c>
      <c r="C149" s="475"/>
      <c r="D149" s="475"/>
      <c r="E149" s="475"/>
      <c r="F149" s="475"/>
      <c r="G149" s="475"/>
      <c r="H149" s="475"/>
      <c r="I149" s="475"/>
      <c r="J149" s="475"/>
      <c r="K149" s="334" t="b">
        <v>0</v>
      </c>
      <c r="L149" s="36"/>
      <c r="M149" s="54"/>
      <c r="N149" s="215" t="str">
        <f t="shared" si="10"/>
        <v>0</v>
      </c>
      <c r="O149" s="54"/>
      <c r="P149" s="216">
        <f t="shared" si="9"/>
        <v>0</v>
      </c>
      <c r="Q149" s="54"/>
      <c r="R149" s="54"/>
      <c r="S149" s="80"/>
      <c r="T149" s="80"/>
      <c r="U149" s="80"/>
      <c r="V149" s="80"/>
      <c r="W149" s="80"/>
      <c r="X149" s="80"/>
    </row>
    <row r="150" spans="1:24" s="122" customFormat="1" ht="24.75" customHeight="1" x14ac:dyDescent="0.25">
      <c r="A150" s="298"/>
      <c r="B150" s="491" t="s">
        <v>730</v>
      </c>
      <c r="C150" s="491"/>
      <c r="D150" s="492"/>
      <c r="E150" s="511" t="s">
        <v>688</v>
      </c>
      <c r="F150" s="512"/>
      <c r="G150" s="512"/>
      <c r="H150" s="512"/>
      <c r="I150" s="512"/>
      <c r="J150" s="512"/>
      <c r="K150" s="513"/>
      <c r="L150" s="36"/>
      <c r="M150" s="54"/>
      <c r="N150" s="215"/>
      <c r="O150" s="54"/>
      <c r="P150" s="219"/>
      <c r="Q150" s="54"/>
      <c r="R150" s="54"/>
      <c r="S150" s="80"/>
      <c r="T150" s="80"/>
      <c r="U150" s="80"/>
      <c r="V150" s="80"/>
      <c r="W150" s="80"/>
      <c r="X150" s="80"/>
    </row>
    <row r="151" spans="1:24" s="121" customFormat="1" ht="24" customHeight="1" x14ac:dyDescent="0.2">
      <c r="A151" s="341"/>
      <c r="B151" s="475" t="s">
        <v>795</v>
      </c>
      <c r="C151" s="475"/>
      <c r="D151" s="475"/>
      <c r="E151" s="475"/>
      <c r="F151" s="475"/>
      <c r="G151" s="475"/>
      <c r="H151" s="475"/>
      <c r="I151" s="475"/>
      <c r="J151" s="475"/>
      <c r="K151" s="331" t="b">
        <v>0</v>
      </c>
      <c r="L151" s="63"/>
      <c r="M151" s="53"/>
      <c r="N151" s="215" t="str">
        <f>+IF(K151=TRUE,"1","0")</f>
        <v>0</v>
      </c>
      <c r="O151" s="54"/>
      <c r="P151" s="216">
        <f>N151*1</f>
        <v>0</v>
      </c>
      <c r="Q151" s="79"/>
      <c r="R151" s="79"/>
      <c r="S151" s="79"/>
      <c r="T151" s="79"/>
      <c r="U151" s="79"/>
      <c r="V151" s="79"/>
      <c r="W151" s="79"/>
      <c r="X151" s="79"/>
    </row>
    <row r="152" spans="1:24" s="122" customFormat="1" ht="20.100000000000001" customHeight="1" x14ac:dyDescent="0.25">
      <c r="A152" s="372" t="s">
        <v>793</v>
      </c>
      <c r="B152" s="372"/>
      <c r="C152" s="372"/>
      <c r="D152" s="372"/>
      <c r="E152" s="372"/>
      <c r="F152" s="372"/>
      <c r="G152" s="372"/>
      <c r="H152" s="372"/>
      <c r="I152" s="372"/>
      <c r="J152" s="372"/>
      <c r="K152" s="372"/>
      <c r="L152" s="36"/>
      <c r="M152" s="54"/>
      <c r="N152" s="54"/>
      <c r="O152" s="54"/>
      <c r="P152" s="54"/>
      <c r="Q152" s="54"/>
      <c r="R152" s="54"/>
      <c r="S152" s="80"/>
      <c r="T152" s="80"/>
      <c r="U152" s="80"/>
      <c r="V152" s="80"/>
      <c r="W152" s="80"/>
      <c r="X152" s="80"/>
    </row>
    <row r="153" spans="1:24" s="122" customFormat="1" ht="24" customHeight="1" x14ac:dyDescent="0.25">
      <c r="A153" s="221"/>
      <c r="B153" s="475" t="s">
        <v>731</v>
      </c>
      <c r="C153" s="475"/>
      <c r="D153" s="475"/>
      <c r="E153" s="475"/>
      <c r="F153" s="475"/>
      <c r="G153" s="475"/>
      <c r="H153" s="475"/>
      <c r="I153" s="475"/>
      <c r="J153" s="475"/>
      <c r="K153" s="331" t="b">
        <v>0</v>
      </c>
      <c r="L153" s="30"/>
      <c r="M153" s="54"/>
      <c r="N153" s="215" t="str">
        <f>+IF(K153=TRUE,"1","0")</f>
        <v>0</v>
      </c>
      <c r="O153" s="54"/>
      <c r="P153" s="216">
        <f t="shared" ref="P153:P154" si="11">N153*1</f>
        <v>0</v>
      </c>
      <c r="Q153" s="54"/>
      <c r="R153" s="54"/>
      <c r="S153" s="80"/>
      <c r="T153" s="80"/>
      <c r="U153" s="80"/>
      <c r="V153" s="80"/>
      <c r="W153" s="80"/>
      <c r="X153" s="80"/>
    </row>
    <row r="154" spans="1:24" s="123" customFormat="1" ht="20.100000000000001" customHeight="1" x14ac:dyDescent="0.25">
      <c r="A154" s="214"/>
      <c r="B154" s="475" t="s">
        <v>732</v>
      </c>
      <c r="C154" s="475"/>
      <c r="D154" s="475"/>
      <c r="E154" s="475"/>
      <c r="F154" s="475"/>
      <c r="G154" s="475" t="b">
        <v>0</v>
      </c>
      <c r="H154" s="475"/>
      <c r="I154" s="475"/>
      <c r="J154" s="475"/>
      <c r="K154" s="332" t="b">
        <v>0</v>
      </c>
      <c r="L154" s="57"/>
      <c r="M154" s="80"/>
      <c r="N154" s="215" t="str">
        <f>+IF(K154=TRUE,"1","0")</f>
        <v>0</v>
      </c>
      <c r="P154" s="216">
        <f t="shared" si="11"/>
        <v>0</v>
      </c>
      <c r="R154" s="80"/>
      <c r="S154" s="80"/>
      <c r="T154" s="80"/>
      <c r="U154" s="80"/>
      <c r="V154" s="80"/>
      <c r="W154" s="80"/>
      <c r="X154" s="80"/>
    </row>
    <row r="155" spans="1:24" s="122" customFormat="1" ht="20.100000000000001" customHeight="1" x14ac:dyDescent="0.25">
      <c r="A155" s="80"/>
      <c r="B155" s="475" t="s">
        <v>733</v>
      </c>
      <c r="C155" s="475"/>
      <c r="D155" s="475"/>
      <c r="E155" s="475"/>
      <c r="F155" s="475"/>
      <c r="G155" s="475"/>
      <c r="H155" s="475"/>
      <c r="I155" s="475"/>
      <c r="J155" s="475"/>
      <c r="K155" s="333" t="b">
        <v>0</v>
      </c>
      <c r="L155" s="57"/>
      <c r="M155" s="54"/>
      <c r="N155" s="215" t="str">
        <f t="shared" ref="N155:N156" si="12">+IF(K155=TRUE,"1","0")</f>
        <v>0</v>
      </c>
      <c r="O155" s="54"/>
      <c r="P155" s="216">
        <f>N155*1</f>
        <v>0</v>
      </c>
      <c r="Q155" s="54"/>
      <c r="R155" s="54"/>
      <c r="S155" s="80"/>
      <c r="T155" s="80"/>
      <c r="U155" s="80"/>
      <c r="V155" s="80"/>
      <c r="W155" s="80"/>
      <c r="X155" s="80"/>
    </row>
    <row r="156" spans="1:24" s="122" customFormat="1" ht="20.100000000000001" customHeight="1" x14ac:dyDescent="0.25">
      <c r="A156" s="220"/>
      <c r="B156" s="475" t="s">
        <v>734</v>
      </c>
      <c r="C156" s="475"/>
      <c r="D156" s="475"/>
      <c r="E156" s="475"/>
      <c r="F156" s="475"/>
      <c r="G156" s="475"/>
      <c r="H156" s="475"/>
      <c r="I156" s="475"/>
      <c r="J156" s="475"/>
      <c r="K156" s="334" t="b">
        <v>0</v>
      </c>
      <c r="L156" s="36"/>
      <c r="M156" s="54"/>
      <c r="N156" s="215" t="str">
        <f t="shared" si="12"/>
        <v>0</v>
      </c>
      <c r="O156" s="54"/>
      <c r="P156" s="216">
        <f t="shared" ref="P156" si="13">N156*1</f>
        <v>0</v>
      </c>
      <c r="Q156" s="54"/>
      <c r="R156" s="54"/>
      <c r="S156" s="80"/>
      <c r="T156" s="80"/>
      <c r="U156" s="80"/>
      <c r="V156" s="80"/>
      <c r="W156" s="80"/>
      <c r="X156" s="80"/>
    </row>
    <row r="157" spans="1:24" s="122" customFormat="1" ht="20.100000000000001" customHeight="1" x14ac:dyDescent="0.25">
      <c r="A157" s="295"/>
      <c r="B157" s="491" t="s">
        <v>730</v>
      </c>
      <c r="C157" s="491"/>
      <c r="D157" s="492"/>
      <c r="E157" s="511" t="s">
        <v>688</v>
      </c>
      <c r="F157" s="512"/>
      <c r="G157" s="512"/>
      <c r="H157" s="512"/>
      <c r="I157" s="512"/>
      <c r="J157" s="512"/>
      <c r="K157" s="513"/>
      <c r="L157" s="36"/>
      <c r="M157" s="54"/>
      <c r="N157" s="54"/>
      <c r="O157" s="54"/>
      <c r="P157" s="54"/>
      <c r="Q157" s="54"/>
      <c r="R157" s="54"/>
      <c r="S157" s="80"/>
      <c r="T157" s="80"/>
      <c r="U157" s="80"/>
      <c r="V157" s="80"/>
      <c r="W157" s="80"/>
      <c r="X157" s="80"/>
    </row>
    <row r="158" spans="1:24" s="122" customFormat="1" ht="22.5" customHeight="1" x14ac:dyDescent="0.25">
      <c r="A158" s="342"/>
      <c r="B158" s="475" t="s">
        <v>796</v>
      </c>
      <c r="C158" s="475"/>
      <c r="D158" s="475"/>
      <c r="E158" s="475"/>
      <c r="F158" s="475"/>
      <c r="G158" s="475"/>
      <c r="H158" s="475"/>
      <c r="I158" s="475"/>
      <c r="J158" s="475"/>
      <c r="K158" s="331" t="b">
        <v>0</v>
      </c>
      <c r="L158" s="36"/>
      <c r="M158" s="54"/>
      <c r="N158" s="215" t="str">
        <f>+IF(K158=TRUE,"1","0")</f>
        <v>0</v>
      </c>
      <c r="O158" s="54"/>
      <c r="P158" s="216">
        <f t="shared" ref="P158" si="14">N158*1</f>
        <v>0</v>
      </c>
      <c r="Q158" s="54"/>
      <c r="R158" s="54"/>
      <c r="S158" s="80"/>
      <c r="T158" s="80"/>
      <c r="U158" s="80"/>
      <c r="V158" s="80"/>
      <c r="W158" s="80"/>
      <c r="X158" s="80"/>
    </row>
    <row r="159" spans="1:24" s="122" customFormat="1" ht="20.100000000000001" customHeight="1" x14ac:dyDescent="0.25">
      <c r="A159" s="298"/>
      <c r="L159" s="50"/>
      <c r="M159" s="54"/>
      <c r="N159" s="215"/>
      <c r="O159" s="54"/>
      <c r="P159" s="219"/>
      <c r="Q159" s="54"/>
      <c r="R159" s="54"/>
      <c r="S159" s="80"/>
      <c r="T159" s="80"/>
      <c r="U159" s="80"/>
      <c r="V159" s="80"/>
      <c r="W159" s="80"/>
      <c r="X159" s="80"/>
    </row>
    <row r="160" spans="1:24" s="121" customFormat="1" ht="32.25" customHeight="1" x14ac:dyDescent="0.2">
      <c r="A160" s="395" t="s">
        <v>735</v>
      </c>
      <c r="B160" s="395"/>
      <c r="C160" s="395"/>
      <c r="D160" s="395"/>
      <c r="E160" s="395"/>
      <c r="F160" s="395"/>
      <c r="G160" s="395"/>
      <c r="H160" s="395"/>
      <c r="I160" s="395"/>
      <c r="J160" s="395"/>
      <c r="K160" s="395"/>
      <c r="L160" s="36"/>
      <c r="M160" s="31"/>
      <c r="N160" s="120"/>
      <c r="O160" s="119"/>
      <c r="P160" s="228"/>
      <c r="Q160" s="228"/>
    </row>
    <row r="161" spans="1:24" s="122" customFormat="1" ht="20.100000000000001" customHeight="1" x14ac:dyDescent="0.25">
      <c r="A161" s="493" t="s">
        <v>791</v>
      </c>
      <c r="B161" s="493"/>
      <c r="C161" s="493"/>
      <c r="D161" s="493"/>
      <c r="E161" s="493"/>
      <c r="F161" s="493"/>
      <c r="G161" s="493"/>
      <c r="H161" s="493"/>
      <c r="I161" s="493"/>
      <c r="J161" s="493"/>
      <c r="K161" s="493"/>
      <c r="L161" s="50"/>
      <c r="M161" s="54"/>
      <c r="N161" s="54"/>
      <c r="O161" s="54"/>
      <c r="P161" s="54"/>
      <c r="Q161" s="54"/>
      <c r="R161" s="54"/>
      <c r="S161" s="80"/>
      <c r="T161" s="80"/>
      <c r="U161" s="80"/>
      <c r="V161" s="80"/>
      <c r="W161" s="80"/>
      <c r="X161" s="80"/>
    </row>
    <row r="162" spans="1:24" s="122" customFormat="1" ht="20.100000000000001" customHeight="1" x14ac:dyDescent="0.25">
      <c r="B162" s="475" t="s">
        <v>745</v>
      </c>
      <c r="C162" s="475"/>
      <c r="D162" s="475"/>
      <c r="E162" s="475"/>
      <c r="F162" s="475"/>
      <c r="G162" s="475"/>
      <c r="H162" s="475"/>
      <c r="I162" s="475"/>
      <c r="J162" s="475"/>
      <c r="K162" s="302" t="b">
        <v>0</v>
      </c>
      <c r="L162" s="68" t="str">
        <f>IF(AND(P164+P165+P166+P167+P168&gt;0,P162+P163&gt;0),"Risposte incoerenti",IF(P162+P163&gt;1,"Scegliere una sola opzione",""))</f>
        <v/>
      </c>
      <c r="M162" s="54"/>
      <c r="N162" s="215" t="str">
        <f>+IF(K162=TRUE,"1","0")</f>
        <v>0</v>
      </c>
      <c r="O162" s="54"/>
      <c r="P162" s="216">
        <f t="shared" ref="P162:P163" si="15">N162*1</f>
        <v>0</v>
      </c>
      <c r="Q162" s="54"/>
      <c r="R162" s="54"/>
      <c r="S162" s="80"/>
      <c r="T162" s="80"/>
      <c r="U162" s="80"/>
      <c r="V162" s="80"/>
      <c r="W162" s="80"/>
      <c r="X162" s="80"/>
    </row>
    <row r="163" spans="1:24" s="122" customFormat="1" ht="20.100000000000001" customHeight="1" x14ac:dyDescent="0.25">
      <c r="B163" s="475" t="s">
        <v>10</v>
      </c>
      <c r="C163" s="475"/>
      <c r="D163" s="475"/>
      <c r="E163" s="475"/>
      <c r="F163" s="475"/>
      <c r="G163" s="475"/>
      <c r="H163" s="475"/>
      <c r="I163" s="475"/>
      <c r="J163" s="475"/>
      <c r="K163" s="336" t="b">
        <v>0</v>
      </c>
      <c r="L163" s="36"/>
      <c r="M163" s="54"/>
      <c r="N163" s="215" t="str">
        <f>+IF(K163=TRUE,"1","0")</f>
        <v>0</v>
      </c>
      <c r="O163" s="123"/>
      <c r="P163" s="216">
        <f t="shared" si="15"/>
        <v>0</v>
      </c>
      <c r="Q163" s="54"/>
      <c r="R163" s="54"/>
      <c r="S163" s="80"/>
      <c r="T163" s="80"/>
      <c r="U163" s="80"/>
      <c r="V163" s="80"/>
      <c r="W163" s="80"/>
      <c r="X163" s="80"/>
    </row>
    <row r="164" spans="1:24" s="222" customFormat="1" ht="20.100000000000001" customHeight="1" x14ac:dyDescent="0.2">
      <c r="B164" s="475" t="s">
        <v>773</v>
      </c>
      <c r="C164" s="475"/>
      <c r="D164" s="475"/>
      <c r="E164" s="475"/>
      <c r="F164" s="475"/>
      <c r="G164" s="475"/>
      <c r="H164" s="475"/>
      <c r="I164" s="475"/>
      <c r="J164" s="475"/>
      <c r="K164" s="336" t="b">
        <v>0</v>
      </c>
      <c r="L164" s="47"/>
      <c r="M164" s="56"/>
      <c r="N164" s="215" t="str">
        <f t="shared" ref="N164:N165" si="16">+IF(K164=TRUE,"1","0")</f>
        <v>0</v>
      </c>
      <c r="O164" s="54"/>
      <c r="P164" s="216">
        <f>N164*1</f>
        <v>0</v>
      </c>
      <c r="Q164" s="56"/>
      <c r="R164" s="56"/>
      <c r="S164" s="139"/>
      <c r="T164" s="139"/>
      <c r="U164" s="139"/>
      <c r="V164" s="139"/>
      <c r="W164" s="139"/>
      <c r="X164" s="139"/>
    </row>
    <row r="165" spans="1:24" s="222" customFormat="1" ht="20.100000000000001" customHeight="1" x14ac:dyDescent="0.2">
      <c r="B165" s="475" t="s">
        <v>759</v>
      </c>
      <c r="C165" s="475"/>
      <c r="D165" s="475"/>
      <c r="E165" s="475"/>
      <c r="F165" s="475"/>
      <c r="G165" s="475"/>
      <c r="H165" s="475"/>
      <c r="I165" s="475"/>
      <c r="J165" s="475"/>
      <c r="K165" s="336" t="b">
        <v>0</v>
      </c>
      <c r="M165" s="56"/>
      <c r="N165" s="215" t="str">
        <f t="shared" si="16"/>
        <v>0</v>
      </c>
      <c r="O165" s="54"/>
      <c r="P165" s="216">
        <f t="shared" ref="P165" si="17">N165*1</f>
        <v>0</v>
      </c>
      <c r="Q165" s="56"/>
      <c r="R165" s="56"/>
      <c r="S165" s="139"/>
      <c r="T165" s="139"/>
      <c r="U165" s="139"/>
      <c r="V165" s="139"/>
      <c r="W165" s="139"/>
      <c r="X165" s="139"/>
    </row>
    <row r="166" spans="1:24" s="222" customFormat="1" ht="20.100000000000001" customHeight="1" x14ac:dyDescent="0.2">
      <c r="B166" s="475" t="s">
        <v>760</v>
      </c>
      <c r="C166" s="475"/>
      <c r="D166" s="475"/>
      <c r="E166" s="475"/>
      <c r="F166" s="475"/>
      <c r="G166" s="475"/>
      <c r="H166" s="475"/>
      <c r="I166" s="475"/>
      <c r="J166" s="475"/>
      <c r="K166" s="336" t="b">
        <v>0</v>
      </c>
      <c r="L166" s="44"/>
      <c r="M166" s="44"/>
      <c r="N166" s="215" t="str">
        <f t="shared" ref="N166:N167" si="18">+IF(K166=TRUE,"1","0")</f>
        <v>0</v>
      </c>
      <c r="O166" s="54"/>
      <c r="P166" s="216">
        <f t="shared" ref="P166:P167" si="19">N166*1</f>
        <v>0</v>
      </c>
      <c r="Q166" s="223"/>
      <c r="R166" s="223"/>
    </row>
    <row r="167" spans="1:24" s="222" customFormat="1" ht="20.100000000000001" customHeight="1" x14ac:dyDescent="0.2">
      <c r="B167" s="475" t="s">
        <v>761</v>
      </c>
      <c r="C167" s="475"/>
      <c r="D167" s="475"/>
      <c r="E167" s="475"/>
      <c r="F167" s="475"/>
      <c r="G167" s="475"/>
      <c r="H167" s="475"/>
      <c r="I167" s="475"/>
      <c r="J167" s="475"/>
      <c r="K167" s="336" t="b">
        <v>0</v>
      </c>
      <c r="L167" s="335"/>
      <c r="M167" s="44"/>
      <c r="N167" s="215" t="str">
        <f t="shared" si="18"/>
        <v>0</v>
      </c>
      <c r="O167" s="54"/>
      <c r="P167" s="216">
        <f t="shared" si="19"/>
        <v>0</v>
      </c>
      <c r="Q167" s="223"/>
      <c r="R167" s="223"/>
    </row>
    <row r="168" spans="1:24" s="222" customFormat="1" ht="20.100000000000001" customHeight="1" x14ac:dyDescent="0.2">
      <c r="A168" s="303"/>
      <c r="B168" s="475" t="s">
        <v>774</v>
      </c>
      <c r="C168" s="475"/>
      <c r="D168" s="475"/>
      <c r="E168" s="475"/>
      <c r="F168" s="475"/>
      <c r="G168" s="475"/>
      <c r="H168" s="475"/>
      <c r="I168" s="475"/>
      <c r="J168" s="475"/>
      <c r="K168" s="336" t="b">
        <v>0</v>
      </c>
      <c r="L168" s="44"/>
      <c r="M168" s="44"/>
      <c r="N168" s="215" t="str">
        <f t="shared" ref="N168:N169" si="20">+IF(K168=TRUE,"1","0")</f>
        <v>0</v>
      </c>
      <c r="O168" s="54"/>
      <c r="P168" s="216">
        <f t="shared" ref="P168:P169" si="21">N168*1</f>
        <v>0</v>
      </c>
      <c r="Q168" s="223"/>
      <c r="R168" s="223"/>
    </row>
    <row r="169" spans="1:24" s="122" customFormat="1" ht="20.100000000000001" customHeight="1" x14ac:dyDescent="0.25">
      <c r="A169" s="304"/>
      <c r="B169" s="475" t="s">
        <v>775</v>
      </c>
      <c r="C169" s="475"/>
      <c r="D169" s="475"/>
      <c r="E169" s="475"/>
      <c r="F169" s="475"/>
      <c r="G169" s="475"/>
      <c r="H169" s="475"/>
      <c r="I169" s="475"/>
      <c r="J169" s="475"/>
      <c r="K169" s="336" t="b">
        <v>0</v>
      </c>
      <c r="L169" s="45"/>
      <c r="M169" s="36"/>
      <c r="N169" s="215" t="str">
        <f t="shared" si="20"/>
        <v>0</v>
      </c>
      <c r="P169" s="216">
        <f t="shared" si="21"/>
        <v>0</v>
      </c>
      <c r="Q169" s="125"/>
      <c r="R169" s="125"/>
    </row>
    <row r="170" spans="1:24" s="122" customFormat="1" ht="20.100000000000001" customHeight="1" x14ac:dyDescent="0.25">
      <c r="A170" s="304"/>
      <c r="B170" s="300"/>
      <c r="C170" s="300"/>
      <c r="D170" s="300"/>
      <c r="E170" s="318"/>
      <c r="F170" s="318"/>
      <c r="G170" s="318"/>
      <c r="H170" s="318"/>
      <c r="I170" s="318"/>
      <c r="J170" s="318"/>
      <c r="K170" s="318"/>
      <c r="L170" s="59"/>
      <c r="M170" s="36"/>
      <c r="N170" s="95"/>
      <c r="P170" s="95"/>
      <c r="Q170" s="125"/>
      <c r="R170" s="125"/>
    </row>
    <row r="171" spans="1:24" s="122" customFormat="1" ht="31.5" customHeight="1" x14ac:dyDescent="0.25">
      <c r="A171" s="375" t="s">
        <v>747</v>
      </c>
      <c r="B171" s="375"/>
      <c r="C171" s="375"/>
      <c r="D171" s="375"/>
      <c r="E171" s="375"/>
      <c r="F171" s="375"/>
      <c r="G171" s="375"/>
      <c r="H171" s="375"/>
      <c r="I171" s="375"/>
      <c r="J171" s="375"/>
      <c r="K171" s="375"/>
      <c r="L171" s="36"/>
      <c r="M171" s="36"/>
      <c r="N171" s="125"/>
      <c r="O171" s="125"/>
      <c r="P171" s="225"/>
      <c r="Q171" s="125"/>
      <c r="R171" s="125"/>
    </row>
    <row r="172" spans="1:24" s="122" customFormat="1" ht="20.100000000000001" customHeight="1" x14ac:dyDescent="0.25">
      <c r="A172" s="300"/>
      <c r="B172" s="475" t="s">
        <v>740</v>
      </c>
      <c r="C172" s="475"/>
      <c r="D172" s="475"/>
      <c r="E172" s="475"/>
      <c r="F172" s="475"/>
      <c r="G172" s="475"/>
      <c r="H172" s="475"/>
      <c r="I172" s="475"/>
      <c r="J172" s="475"/>
      <c r="K172" s="337" t="b">
        <v>0</v>
      </c>
      <c r="L172" s="68" t="str">
        <f>IF(AND(P173+P174+P175+P176+P177&gt;0,P172&gt;0),"Risposte incoerenti","")</f>
        <v/>
      </c>
      <c r="M172" s="54"/>
      <c r="N172" s="215" t="str">
        <f>+IF(K172=TRUE,"1","0")</f>
        <v>0</v>
      </c>
      <c r="O172" s="54"/>
      <c r="P172" s="216">
        <f t="shared" ref="P172:P173" si="22">N172*1</f>
        <v>0</v>
      </c>
      <c r="Q172" s="54"/>
      <c r="R172" s="54"/>
      <c r="S172" s="80"/>
      <c r="T172" s="80"/>
      <c r="U172" s="80"/>
      <c r="V172" s="80"/>
      <c r="W172" s="80"/>
      <c r="X172" s="80"/>
    </row>
    <row r="173" spans="1:24" s="222" customFormat="1" ht="20.100000000000001" customHeight="1" x14ac:dyDescent="0.25">
      <c r="A173" s="301"/>
      <c r="B173" s="475" t="s">
        <v>741</v>
      </c>
      <c r="C173" s="475"/>
      <c r="D173" s="475"/>
      <c r="E173" s="475"/>
      <c r="F173" s="475"/>
      <c r="G173" s="475"/>
      <c r="H173" s="475"/>
      <c r="I173" s="475"/>
      <c r="J173" s="475"/>
      <c r="K173" s="336" t="b">
        <v>0</v>
      </c>
      <c r="L173" s="47"/>
      <c r="M173" s="56"/>
      <c r="N173" s="215" t="str">
        <f>+IF(K173=TRUE,"1","0")</f>
        <v>0</v>
      </c>
      <c r="O173" s="123"/>
      <c r="P173" s="216">
        <f t="shared" si="22"/>
        <v>0</v>
      </c>
      <c r="Q173" s="56"/>
      <c r="R173" s="56"/>
      <c r="S173" s="139"/>
      <c r="T173" s="139"/>
      <c r="U173" s="139"/>
      <c r="V173" s="139"/>
      <c r="W173" s="139"/>
      <c r="X173" s="139"/>
    </row>
    <row r="174" spans="1:24" s="222" customFormat="1" ht="20.100000000000001" customHeight="1" x14ac:dyDescent="0.2">
      <c r="A174" s="301"/>
      <c r="B174" s="475" t="s">
        <v>742</v>
      </c>
      <c r="C174" s="475"/>
      <c r="D174" s="475"/>
      <c r="E174" s="475"/>
      <c r="F174" s="475"/>
      <c r="G174" s="475"/>
      <c r="H174" s="475"/>
      <c r="I174" s="475"/>
      <c r="J174" s="475"/>
      <c r="K174" s="336" t="b">
        <v>0</v>
      </c>
      <c r="L174" s="47"/>
      <c r="M174" s="56"/>
      <c r="N174" s="215" t="str">
        <f t="shared" ref="N174:N177" si="23">+IF(K174=TRUE,"1","0")</f>
        <v>0</v>
      </c>
      <c r="O174" s="54"/>
      <c r="P174" s="216">
        <f>N174*1</f>
        <v>0</v>
      </c>
      <c r="Q174" s="56"/>
      <c r="R174" s="56"/>
      <c r="S174" s="139"/>
      <c r="T174" s="139"/>
      <c r="U174" s="139"/>
      <c r="V174" s="139"/>
      <c r="W174" s="139"/>
      <c r="X174" s="139"/>
    </row>
    <row r="175" spans="1:24" s="222" customFormat="1" ht="20.100000000000001" customHeight="1" x14ac:dyDescent="0.2">
      <c r="A175" s="303"/>
      <c r="B175" s="475" t="s">
        <v>744</v>
      </c>
      <c r="C175" s="475"/>
      <c r="D175" s="475"/>
      <c r="E175" s="475"/>
      <c r="F175" s="475"/>
      <c r="G175" s="475"/>
      <c r="H175" s="475"/>
      <c r="I175" s="475"/>
      <c r="J175" s="475"/>
      <c r="K175" s="336" t="b">
        <v>0</v>
      </c>
      <c r="L175" s="47"/>
      <c r="M175" s="44"/>
      <c r="N175" s="215" t="str">
        <f t="shared" si="23"/>
        <v>0</v>
      </c>
      <c r="O175" s="54"/>
      <c r="P175" s="216">
        <f t="shared" ref="P175:P177" si="24">N175*1</f>
        <v>0</v>
      </c>
      <c r="Q175" s="223"/>
      <c r="R175" s="223"/>
    </row>
    <row r="176" spans="1:24" s="222" customFormat="1" ht="20.100000000000001" customHeight="1" x14ac:dyDescent="0.2">
      <c r="A176" s="303"/>
      <c r="B176" s="475" t="s">
        <v>762</v>
      </c>
      <c r="C176" s="475"/>
      <c r="D176" s="475"/>
      <c r="E176" s="475"/>
      <c r="F176" s="475"/>
      <c r="G176" s="475"/>
      <c r="H176" s="475"/>
      <c r="I176" s="475"/>
      <c r="J176" s="475"/>
      <c r="K176" s="336" t="b">
        <v>0</v>
      </c>
      <c r="L176" s="47"/>
      <c r="M176" s="44"/>
      <c r="N176" s="215" t="str">
        <f t="shared" si="23"/>
        <v>0</v>
      </c>
      <c r="O176" s="54"/>
      <c r="P176" s="216">
        <f t="shared" si="24"/>
        <v>0</v>
      </c>
      <c r="Q176" s="223"/>
      <c r="R176" s="223"/>
    </row>
    <row r="177" spans="1:24" s="222" customFormat="1" ht="20.100000000000001" customHeight="1" x14ac:dyDescent="0.2">
      <c r="A177" s="303"/>
      <c r="B177" s="475" t="s">
        <v>743</v>
      </c>
      <c r="C177" s="475"/>
      <c r="D177" s="475"/>
      <c r="E177" s="475"/>
      <c r="F177" s="475"/>
      <c r="G177" s="475"/>
      <c r="H177" s="475"/>
      <c r="I177" s="475"/>
      <c r="J177" s="475"/>
      <c r="K177" s="336" t="b">
        <v>0</v>
      </c>
      <c r="L177" s="47"/>
      <c r="M177" s="44"/>
      <c r="N177" s="215" t="str">
        <f t="shared" si="23"/>
        <v>0</v>
      </c>
      <c r="O177" s="54"/>
      <c r="P177" s="216">
        <f t="shared" si="24"/>
        <v>0</v>
      </c>
      <c r="Q177" s="223"/>
      <c r="R177" s="223"/>
    </row>
    <row r="178" spans="1:24" s="122" customFormat="1" ht="20.100000000000001" customHeight="1" x14ac:dyDescent="0.25">
      <c r="A178" s="304"/>
      <c r="B178" s="300"/>
      <c r="C178" s="300"/>
      <c r="D178" s="300"/>
      <c r="E178" s="300"/>
      <c r="F178" s="300"/>
      <c r="G178" s="300"/>
      <c r="H178" s="300"/>
      <c r="I178" s="300"/>
      <c r="J178" s="96"/>
      <c r="K178" s="306"/>
      <c r="L178" s="47"/>
      <c r="M178" s="36"/>
      <c r="N178" s="95"/>
      <c r="P178" s="95"/>
      <c r="Q178" s="125"/>
      <c r="R178" s="125"/>
    </row>
    <row r="179" spans="1:24" s="122" customFormat="1" ht="20.100000000000001" customHeight="1" x14ac:dyDescent="0.25">
      <c r="A179" s="428" t="s">
        <v>776</v>
      </c>
      <c r="B179" s="428"/>
      <c r="C179" s="428"/>
      <c r="D179" s="428"/>
      <c r="E179" s="428"/>
      <c r="F179" s="428"/>
      <c r="G179" s="428"/>
      <c r="H179" s="428"/>
      <c r="I179" s="428"/>
      <c r="J179" s="428"/>
      <c r="K179" s="428"/>
      <c r="L179" s="47"/>
      <c r="M179" s="36"/>
      <c r="N179" s="95"/>
      <c r="P179" s="83"/>
      <c r="Q179" s="125"/>
      <c r="R179" s="125"/>
    </row>
    <row r="180" spans="1:24" s="352" customFormat="1" ht="20.100000000000001" customHeight="1" x14ac:dyDescent="0.25">
      <c r="B180" s="338"/>
      <c r="C180" s="338"/>
      <c r="D180" s="338"/>
      <c r="E180" s="338"/>
      <c r="F180" s="338"/>
      <c r="H180" s="320" t="s">
        <v>10</v>
      </c>
      <c r="I180" s="353" t="b">
        <v>0</v>
      </c>
      <c r="J180" s="338" t="s">
        <v>11</v>
      </c>
      <c r="K180" s="302" t="b">
        <v>0</v>
      </c>
      <c r="L180" s="354" t="str">
        <f>IF(P180+Q180&gt;1,"Scegliere una sola opzione",IF(P180=1,"Vai alla sezione  F - Politiche aziendali",""))</f>
        <v/>
      </c>
      <c r="M180" s="355"/>
      <c r="N180" s="356" t="str">
        <f>+IF(I180=TRUE,"1","0")</f>
        <v>0</v>
      </c>
      <c r="O180" s="356" t="str">
        <f>+IF(K180=TRUE,"1","0")</f>
        <v>0</v>
      </c>
      <c r="P180" s="357">
        <f>N180*1</f>
        <v>0</v>
      </c>
      <c r="Q180" s="357">
        <f>O180*1</f>
        <v>0</v>
      </c>
      <c r="R180" s="358"/>
    </row>
    <row r="181" spans="1:24" s="122" customFormat="1" ht="20.100000000000001" customHeight="1" x14ac:dyDescent="0.25"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36"/>
      <c r="M181" s="54"/>
      <c r="N181" s="54"/>
      <c r="O181" s="54"/>
      <c r="P181" s="104"/>
      <c r="Q181" s="54"/>
      <c r="R181" s="54"/>
      <c r="S181" s="80"/>
      <c r="T181" s="80"/>
      <c r="U181" s="80"/>
      <c r="V181" s="80"/>
      <c r="W181" s="80"/>
      <c r="X181" s="80"/>
    </row>
    <row r="182" spans="1:24" s="222" customFormat="1" ht="20.100000000000001" customHeight="1" x14ac:dyDescent="0.2">
      <c r="A182" s="428" t="s">
        <v>777</v>
      </c>
      <c r="B182" s="428"/>
      <c r="C182" s="428"/>
      <c r="D182" s="428"/>
      <c r="E182" s="428"/>
      <c r="F182" s="428"/>
      <c r="G182" s="428"/>
      <c r="H182" s="428"/>
      <c r="I182" s="428"/>
      <c r="J182" s="428"/>
      <c r="K182" s="428"/>
      <c r="L182" s="47"/>
      <c r="M182" s="56"/>
      <c r="N182" s="219"/>
      <c r="O182" s="139"/>
      <c r="P182" s="219"/>
      <c r="Q182" s="56"/>
      <c r="R182" s="56"/>
      <c r="S182" s="139"/>
      <c r="T182" s="139"/>
      <c r="U182" s="139"/>
      <c r="V182" s="139"/>
      <c r="W182" s="139"/>
      <c r="X182" s="139"/>
    </row>
    <row r="183" spans="1:24" s="222" customFormat="1" ht="20.100000000000001" customHeight="1" x14ac:dyDescent="0.2">
      <c r="A183" s="516" t="s">
        <v>746</v>
      </c>
      <c r="B183" s="516"/>
      <c r="C183" s="516"/>
      <c r="D183" s="516"/>
      <c r="E183" s="516"/>
      <c r="F183" s="516"/>
      <c r="G183" s="516"/>
      <c r="H183" s="516"/>
      <c r="I183" s="516"/>
      <c r="J183" s="516"/>
      <c r="K183" s="516"/>
      <c r="L183" s="47"/>
      <c r="M183" s="56"/>
      <c r="N183" s="219"/>
      <c r="O183" s="139"/>
      <c r="P183" s="219"/>
      <c r="Q183" s="56"/>
      <c r="R183" s="56"/>
      <c r="S183" s="139"/>
      <c r="T183" s="139"/>
      <c r="U183" s="139"/>
      <c r="V183" s="139"/>
      <c r="W183" s="139"/>
      <c r="X183" s="139"/>
    </row>
    <row r="184" spans="1:24" s="222" customFormat="1" ht="20.100000000000001" customHeight="1" x14ac:dyDescent="0.2">
      <c r="B184" s="425" t="s">
        <v>748</v>
      </c>
      <c r="C184" s="425"/>
      <c r="D184" s="425"/>
      <c r="E184" s="425"/>
      <c r="F184" s="425"/>
      <c r="G184" s="425"/>
      <c r="H184" s="425"/>
      <c r="I184" s="425"/>
      <c r="J184" s="425"/>
      <c r="K184" s="302"/>
      <c r="L184" s="47"/>
      <c r="M184" s="44"/>
      <c r="N184" s="215" t="str">
        <f>+IF(K184=TRUE,"1","0")</f>
        <v>0</v>
      </c>
      <c r="O184" s="54"/>
      <c r="P184" s="216">
        <f t="shared" ref="P184:P185" si="25">N184*1</f>
        <v>0</v>
      </c>
      <c r="Q184" s="223"/>
      <c r="R184" s="223"/>
    </row>
    <row r="185" spans="1:24" s="222" customFormat="1" ht="20.100000000000001" customHeight="1" x14ac:dyDescent="0.25">
      <c r="B185" s="425" t="s">
        <v>749</v>
      </c>
      <c r="C185" s="425"/>
      <c r="D185" s="425"/>
      <c r="E185" s="425"/>
      <c r="F185" s="425"/>
      <c r="G185" s="425"/>
      <c r="H185" s="425"/>
      <c r="I185" s="425"/>
      <c r="J185" s="425"/>
      <c r="K185" s="311"/>
      <c r="L185" s="47"/>
      <c r="M185" s="44"/>
      <c r="N185" s="215" t="str">
        <f>+IF(K185=TRUE,"1","0")</f>
        <v>0</v>
      </c>
      <c r="O185" s="123"/>
      <c r="P185" s="216">
        <f t="shared" si="25"/>
        <v>0</v>
      </c>
      <c r="Q185" s="223"/>
      <c r="R185" s="223"/>
    </row>
    <row r="186" spans="1:24" s="222" customFormat="1" ht="20.100000000000001" customHeight="1" x14ac:dyDescent="0.2">
      <c r="B186" s="425" t="s">
        <v>752</v>
      </c>
      <c r="C186" s="425"/>
      <c r="D186" s="425"/>
      <c r="E186" s="425"/>
      <c r="F186" s="425"/>
      <c r="G186" s="425"/>
      <c r="H186" s="425"/>
      <c r="I186" s="425"/>
      <c r="J186" s="425"/>
      <c r="K186" s="311"/>
      <c r="L186" s="47"/>
      <c r="M186" s="44"/>
      <c r="N186" s="215" t="str">
        <f t="shared" ref="N186:N191" si="26">+IF(K186=TRUE,"1","0")</f>
        <v>0</v>
      </c>
      <c r="O186" s="54"/>
      <c r="P186" s="216">
        <f>N186*1</f>
        <v>0</v>
      </c>
      <c r="Q186" s="223"/>
      <c r="R186" s="223"/>
    </row>
    <row r="187" spans="1:24" s="122" customFormat="1" ht="20.100000000000001" customHeight="1" x14ac:dyDescent="0.25">
      <c r="B187" s="425" t="s">
        <v>750</v>
      </c>
      <c r="C187" s="425"/>
      <c r="D187" s="425"/>
      <c r="E187" s="425"/>
      <c r="F187" s="425"/>
      <c r="G187" s="425"/>
      <c r="H187" s="425"/>
      <c r="I187" s="425"/>
      <c r="J187" s="425"/>
      <c r="K187" s="313"/>
      <c r="L187" s="47"/>
      <c r="M187" s="36"/>
      <c r="N187" s="215" t="str">
        <f t="shared" si="26"/>
        <v>0</v>
      </c>
      <c r="O187" s="54"/>
      <c r="P187" s="216">
        <f t="shared" ref="P187:P192" si="27">N187*1</f>
        <v>0</v>
      </c>
      <c r="Q187" s="125"/>
      <c r="R187" s="125"/>
    </row>
    <row r="188" spans="1:24" s="122" customFormat="1" ht="20.100000000000001" customHeight="1" x14ac:dyDescent="0.25">
      <c r="B188" s="425" t="s">
        <v>751</v>
      </c>
      <c r="C188" s="425"/>
      <c r="D188" s="425"/>
      <c r="E188" s="425"/>
      <c r="F188" s="425"/>
      <c r="G188" s="425"/>
      <c r="H188" s="425"/>
      <c r="I188" s="425"/>
      <c r="J188" s="425"/>
      <c r="K188" s="339"/>
      <c r="L188" s="36"/>
      <c r="M188" s="36"/>
      <c r="N188" s="215" t="str">
        <f t="shared" si="26"/>
        <v>0</v>
      </c>
      <c r="O188" s="54"/>
      <c r="P188" s="216">
        <f t="shared" si="27"/>
        <v>0</v>
      </c>
      <c r="Q188" s="125"/>
      <c r="R188" s="125"/>
    </row>
    <row r="189" spans="1:24" s="122" customFormat="1" ht="20.100000000000001" customHeight="1" x14ac:dyDescent="0.25">
      <c r="A189" s="516" t="s">
        <v>786</v>
      </c>
      <c r="B189" s="516"/>
      <c r="C189" s="516"/>
      <c r="D189" s="516"/>
      <c r="E189" s="516"/>
      <c r="F189" s="516"/>
      <c r="G189" s="516"/>
      <c r="H189" s="516"/>
      <c r="I189" s="516"/>
      <c r="J189" s="516"/>
      <c r="K189" s="516"/>
      <c r="L189" s="36"/>
      <c r="M189" s="36"/>
      <c r="N189" s="219"/>
      <c r="O189" s="54"/>
      <c r="P189" s="219"/>
      <c r="Q189" s="125"/>
      <c r="R189" s="125"/>
    </row>
    <row r="190" spans="1:24" s="122" customFormat="1" ht="20.100000000000001" customHeight="1" x14ac:dyDescent="0.25">
      <c r="B190" s="425" t="s">
        <v>753</v>
      </c>
      <c r="C190" s="425"/>
      <c r="D190" s="425"/>
      <c r="E190" s="425"/>
      <c r="F190" s="425"/>
      <c r="G190" s="425"/>
      <c r="H190" s="425"/>
      <c r="I190" s="425"/>
      <c r="J190" s="425"/>
      <c r="K190" s="305" t="b">
        <v>0</v>
      </c>
      <c r="L190" s="45"/>
      <c r="M190" s="36"/>
      <c r="N190" s="215" t="str">
        <f t="shared" si="26"/>
        <v>0</v>
      </c>
      <c r="O190" s="54"/>
      <c r="P190" s="216">
        <f t="shared" si="27"/>
        <v>0</v>
      </c>
      <c r="Q190" s="125"/>
      <c r="R190" s="125"/>
    </row>
    <row r="191" spans="1:24" s="122" customFormat="1" ht="20.100000000000001" customHeight="1" x14ac:dyDescent="0.25">
      <c r="B191" s="425" t="s">
        <v>754</v>
      </c>
      <c r="C191" s="425"/>
      <c r="D191" s="425"/>
      <c r="E191" s="425"/>
      <c r="F191" s="425"/>
      <c r="G191" s="425"/>
      <c r="H191" s="425"/>
      <c r="I191" s="425"/>
      <c r="J191" s="425"/>
      <c r="K191" s="312"/>
      <c r="L191" s="45"/>
      <c r="M191" s="36"/>
      <c r="N191" s="215" t="str">
        <f t="shared" si="26"/>
        <v>0</v>
      </c>
      <c r="O191" s="123"/>
      <c r="P191" s="216">
        <f t="shared" si="27"/>
        <v>0</v>
      </c>
      <c r="Q191" s="225"/>
      <c r="R191" s="125"/>
    </row>
    <row r="192" spans="1:24" s="122" customFormat="1" ht="20.100000000000001" customHeight="1" x14ac:dyDescent="0.25">
      <c r="B192" s="425" t="s">
        <v>755</v>
      </c>
      <c r="C192" s="425"/>
      <c r="D192" s="425"/>
      <c r="E192" s="425"/>
      <c r="F192" s="425"/>
      <c r="G192" s="425"/>
      <c r="H192" s="425"/>
      <c r="I192" s="425"/>
      <c r="J192" s="425"/>
      <c r="K192" s="312"/>
      <c r="L192" s="45"/>
      <c r="M192" s="36"/>
      <c r="N192" s="215" t="str">
        <f t="shared" ref="N192:N196" si="28">+IF(K192=TRUE,"1","0")</f>
        <v>0</v>
      </c>
      <c r="O192" s="54"/>
      <c r="P192" s="216">
        <f t="shared" si="27"/>
        <v>0</v>
      </c>
      <c r="Q192" s="225"/>
      <c r="R192" s="125"/>
    </row>
    <row r="193" spans="1:18" s="122" customFormat="1" ht="20.100000000000001" customHeight="1" x14ac:dyDescent="0.25">
      <c r="B193" s="425" t="s">
        <v>24</v>
      </c>
      <c r="C193" s="425"/>
      <c r="D193" s="425"/>
      <c r="E193" s="425"/>
      <c r="F193" s="425"/>
      <c r="G193" s="425"/>
      <c r="H193" s="425"/>
      <c r="I193" s="425"/>
      <c r="J193" s="425"/>
      <c r="K193" s="312"/>
      <c r="L193" s="45"/>
      <c r="M193" s="36"/>
      <c r="N193" s="215" t="str">
        <f t="shared" si="28"/>
        <v>0</v>
      </c>
      <c r="O193" s="54"/>
      <c r="P193" s="216">
        <f t="shared" ref="P193:P196" si="29">N193*1</f>
        <v>0</v>
      </c>
      <c r="Q193" s="225"/>
      <c r="R193" s="125"/>
    </row>
    <row r="194" spans="1:18" s="122" customFormat="1" ht="20.100000000000001" customHeight="1" x14ac:dyDescent="0.25">
      <c r="B194" s="425" t="s">
        <v>756</v>
      </c>
      <c r="C194" s="425"/>
      <c r="D194" s="425"/>
      <c r="E194" s="425"/>
      <c r="F194" s="425"/>
      <c r="G194" s="425"/>
      <c r="H194" s="425"/>
      <c r="I194" s="425"/>
      <c r="J194" s="425"/>
      <c r="K194" s="312"/>
      <c r="L194" s="45"/>
      <c r="M194" s="36"/>
      <c r="N194" s="215" t="str">
        <f t="shared" si="28"/>
        <v>0</v>
      </c>
      <c r="O194" s="54"/>
      <c r="P194" s="216">
        <f t="shared" si="29"/>
        <v>0</v>
      </c>
      <c r="Q194" s="225"/>
      <c r="R194" s="125"/>
    </row>
    <row r="195" spans="1:18" s="122" customFormat="1" ht="20.100000000000001" customHeight="1" x14ac:dyDescent="0.25">
      <c r="B195" s="425" t="s">
        <v>757</v>
      </c>
      <c r="C195" s="425"/>
      <c r="D195" s="425"/>
      <c r="E195" s="425"/>
      <c r="F195" s="425"/>
      <c r="G195" s="425"/>
      <c r="H195" s="425"/>
      <c r="I195" s="425"/>
      <c r="J195" s="425"/>
      <c r="K195" s="312"/>
      <c r="L195" s="45"/>
      <c r="M195" s="36"/>
      <c r="N195" s="215" t="str">
        <f t="shared" si="28"/>
        <v>0</v>
      </c>
      <c r="O195" s="54"/>
      <c r="P195" s="216">
        <f t="shared" si="29"/>
        <v>0</v>
      </c>
      <c r="Q195" s="225"/>
      <c r="R195" s="125"/>
    </row>
    <row r="196" spans="1:18" s="122" customFormat="1" ht="20.100000000000001" customHeight="1" x14ac:dyDescent="0.25">
      <c r="B196" s="425" t="s">
        <v>751</v>
      </c>
      <c r="C196" s="425"/>
      <c r="D196" s="425"/>
      <c r="E196" s="425"/>
      <c r="F196" s="425"/>
      <c r="G196" s="425"/>
      <c r="H196" s="425"/>
      <c r="I196" s="425"/>
      <c r="J196" s="425"/>
      <c r="K196" s="312"/>
      <c r="L196" s="82"/>
      <c r="M196" s="36"/>
      <c r="N196" s="215" t="str">
        <f t="shared" si="28"/>
        <v>0</v>
      </c>
      <c r="O196" s="54"/>
      <c r="P196" s="216">
        <f t="shared" si="29"/>
        <v>0</v>
      </c>
      <c r="Q196" s="225"/>
      <c r="R196" s="125"/>
    </row>
    <row r="197" spans="1:18" s="122" customFormat="1" ht="20.100000000000001" customHeight="1" x14ac:dyDescent="0.25">
      <c r="A197" s="123"/>
      <c r="B197" s="254"/>
      <c r="C197" s="300"/>
      <c r="D197" s="300"/>
      <c r="E197" s="300"/>
      <c r="F197" s="300"/>
      <c r="G197" s="300"/>
      <c r="H197" s="300"/>
      <c r="I197" s="300"/>
      <c r="K197" s="306"/>
      <c r="L197" s="45"/>
      <c r="M197" s="36"/>
      <c r="N197" s="95"/>
      <c r="P197" s="95"/>
      <c r="Q197" s="225"/>
      <c r="R197" s="125"/>
    </row>
    <row r="198" spans="1:18" s="122" customFormat="1" ht="20.100000000000001" hidden="1" customHeight="1" x14ac:dyDescent="0.25">
      <c r="A198" s="98"/>
      <c r="B198" s="83"/>
      <c r="C198" s="83"/>
      <c r="D198" s="300"/>
      <c r="E198" s="300"/>
      <c r="F198" s="300"/>
      <c r="G198" s="300"/>
      <c r="H198" s="300"/>
      <c r="I198" s="300"/>
      <c r="K198" s="306"/>
      <c r="L198" s="45"/>
      <c r="M198" s="36"/>
      <c r="N198" s="95"/>
      <c r="O198" s="222"/>
      <c r="P198" s="95"/>
      <c r="Q198" s="225"/>
      <c r="R198" s="125"/>
    </row>
    <row r="199" spans="1:18" s="122" customFormat="1" ht="20.100000000000001" hidden="1" customHeight="1" x14ac:dyDescent="0.25">
      <c r="A199" s="304"/>
      <c r="B199" s="83"/>
      <c r="C199" s="83"/>
      <c r="D199" s="300"/>
      <c r="E199" s="300"/>
      <c r="F199" s="300"/>
      <c r="G199" s="300"/>
      <c r="H199" s="300"/>
      <c r="I199" s="300"/>
      <c r="J199" s="307"/>
      <c r="K199" s="306"/>
      <c r="L199" s="45"/>
      <c r="M199" s="36"/>
      <c r="N199" s="95"/>
      <c r="O199" s="222"/>
      <c r="P199" s="95"/>
      <c r="Q199" s="225"/>
      <c r="R199" s="125"/>
    </row>
    <row r="200" spans="1:18" s="122" customFormat="1" ht="20.100000000000001" hidden="1" customHeight="1" x14ac:dyDescent="0.25">
      <c r="A200" s="304"/>
      <c r="B200" s="83"/>
      <c r="C200" s="83"/>
      <c r="D200" s="300"/>
      <c r="E200" s="300"/>
      <c r="F200" s="300"/>
      <c r="G200" s="300"/>
      <c r="H200" s="300"/>
      <c r="I200" s="300"/>
      <c r="J200" s="307"/>
      <c r="K200" s="306"/>
      <c r="L200" s="45"/>
      <c r="M200" s="36"/>
      <c r="N200" s="95"/>
      <c r="O200" s="222"/>
      <c r="P200" s="95"/>
      <c r="Q200" s="225"/>
      <c r="R200" s="125"/>
    </row>
    <row r="201" spans="1:18" s="122" customFormat="1" ht="20.100000000000001" hidden="1" customHeight="1" x14ac:dyDescent="0.25">
      <c r="A201" s="304"/>
      <c r="B201" s="83"/>
      <c r="C201" s="83"/>
      <c r="D201" s="300"/>
      <c r="E201" s="300"/>
      <c r="F201" s="300"/>
      <c r="G201" s="300"/>
      <c r="H201" s="300"/>
      <c r="I201" s="300"/>
      <c r="J201" s="307"/>
      <c r="K201" s="306"/>
      <c r="L201" s="45"/>
      <c r="M201" s="36"/>
      <c r="N201" s="95"/>
      <c r="O201" s="222"/>
      <c r="P201" s="95"/>
      <c r="Q201" s="225"/>
      <c r="R201" s="125"/>
    </row>
    <row r="202" spans="1:18" s="122" customFormat="1" ht="20.100000000000001" hidden="1" customHeight="1" x14ac:dyDescent="0.25">
      <c r="A202" s="304"/>
      <c r="B202" s="83"/>
      <c r="C202" s="83"/>
      <c r="D202" s="300"/>
      <c r="E202" s="300"/>
      <c r="F202" s="300"/>
      <c r="G202" s="300"/>
      <c r="H202" s="300"/>
      <c r="I202" s="300"/>
      <c r="J202" s="307"/>
      <c r="K202" s="306"/>
      <c r="L202" s="45"/>
      <c r="M202" s="36"/>
      <c r="N202" s="95"/>
      <c r="O202" s="222"/>
      <c r="P202" s="95"/>
      <c r="Q202" s="225"/>
      <c r="R202" s="125"/>
    </row>
    <row r="203" spans="1:18" s="122" customFormat="1" ht="20.100000000000001" hidden="1" customHeight="1" x14ac:dyDescent="0.25">
      <c r="A203" s="304"/>
      <c r="B203" s="83"/>
      <c r="C203" s="83"/>
      <c r="D203" s="300"/>
      <c r="E203" s="300"/>
      <c r="F203" s="300"/>
      <c r="G203" s="300"/>
      <c r="H203" s="300"/>
      <c r="I203" s="300"/>
      <c r="J203" s="307"/>
      <c r="K203" s="306"/>
      <c r="L203" s="45"/>
      <c r="M203" s="36"/>
      <c r="N203" s="95"/>
      <c r="O203" s="222"/>
      <c r="P203" s="95"/>
      <c r="Q203" s="225"/>
      <c r="R203" s="125"/>
    </row>
    <row r="204" spans="1:18" s="122" customFormat="1" ht="20.100000000000001" hidden="1" customHeight="1" x14ac:dyDescent="0.25">
      <c r="A204" s="304"/>
      <c r="B204" s="83"/>
      <c r="C204" s="83"/>
      <c r="D204" s="300"/>
      <c r="E204" s="300"/>
      <c r="F204" s="300"/>
      <c r="G204" s="300"/>
      <c r="H204" s="300"/>
      <c r="I204" s="300"/>
      <c r="J204" s="307"/>
      <c r="K204" s="306"/>
      <c r="L204" s="82"/>
      <c r="M204" s="36"/>
      <c r="N204" s="95"/>
      <c r="O204" s="222"/>
      <c r="P204" s="95"/>
      <c r="Q204" s="225"/>
      <c r="R204" s="125"/>
    </row>
    <row r="205" spans="1:18" s="122" customFormat="1" ht="20.100000000000001" hidden="1" customHeight="1" x14ac:dyDescent="0.25">
      <c r="B205" s="254"/>
      <c r="C205" s="300"/>
      <c r="D205" s="300"/>
      <c r="E205" s="300"/>
      <c r="F205" s="300"/>
      <c r="G205" s="300"/>
      <c r="H205" s="300"/>
      <c r="I205" s="300"/>
      <c r="K205" s="306"/>
      <c r="L205" s="45"/>
      <c r="M205" s="36"/>
      <c r="N205" s="95"/>
      <c r="P205" s="95"/>
      <c r="Q205" s="225"/>
      <c r="R205" s="125"/>
    </row>
    <row r="206" spans="1:18" s="122" customFormat="1" ht="20.100000000000001" hidden="1" customHeight="1" x14ac:dyDescent="0.25">
      <c r="A206" s="304"/>
      <c r="B206" s="83"/>
      <c r="C206" s="83"/>
      <c r="D206" s="300"/>
      <c r="E206" s="300"/>
      <c r="F206" s="300"/>
      <c r="G206" s="300"/>
      <c r="H206" s="300"/>
      <c r="I206" s="300"/>
      <c r="K206" s="306"/>
      <c r="L206" s="45"/>
      <c r="M206" s="36"/>
      <c r="N206" s="95"/>
      <c r="O206" s="222"/>
      <c r="P206" s="95"/>
      <c r="Q206" s="225"/>
      <c r="R206" s="125"/>
    </row>
    <row r="207" spans="1:18" s="122" customFormat="1" ht="20.100000000000001" hidden="1" customHeight="1" x14ac:dyDescent="0.25">
      <c r="A207" s="304"/>
      <c r="B207" s="83"/>
      <c r="C207" s="83"/>
      <c r="D207" s="300"/>
      <c r="E207" s="300"/>
      <c r="F207" s="300"/>
      <c r="G207" s="300"/>
      <c r="H207" s="300"/>
      <c r="I207" s="300"/>
      <c r="K207" s="306"/>
      <c r="L207" s="45"/>
      <c r="M207" s="36"/>
      <c r="N207" s="95"/>
      <c r="O207" s="222"/>
      <c r="P207" s="95"/>
      <c r="Q207" s="225"/>
      <c r="R207" s="125"/>
    </row>
    <row r="208" spans="1:18" s="122" customFormat="1" ht="20.100000000000001" hidden="1" customHeight="1" x14ac:dyDescent="0.25">
      <c r="A208" s="304"/>
      <c r="B208" s="83"/>
      <c r="C208" s="83"/>
      <c r="D208" s="300"/>
      <c r="E208" s="300"/>
      <c r="F208" s="300"/>
      <c r="G208" s="300"/>
      <c r="H208" s="300"/>
      <c r="I208" s="300"/>
      <c r="J208" s="307"/>
      <c r="K208" s="306"/>
      <c r="L208" s="82"/>
      <c r="M208" s="36"/>
      <c r="N208" s="95"/>
      <c r="O208" s="222"/>
      <c r="P208" s="95"/>
      <c r="Q208" s="225"/>
      <c r="R208" s="125"/>
    </row>
    <row r="209" spans="1:21" s="122" customFormat="1" ht="20.100000000000001" hidden="1" customHeight="1" x14ac:dyDescent="0.25">
      <c r="A209" s="304"/>
      <c r="B209" s="300"/>
      <c r="C209" s="300"/>
      <c r="D209" s="308"/>
      <c r="E209" s="308"/>
      <c r="F209" s="226"/>
      <c r="G209" s="226"/>
      <c r="H209" s="226"/>
      <c r="I209" s="226"/>
      <c r="J209" s="309"/>
      <c r="K209" s="309"/>
      <c r="L209" s="48"/>
      <c r="M209" s="36"/>
      <c r="N209" s="95"/>
      <c r="O209" s="95"/>
      <c r="P209" s="95"/>
      <c r="Q209" s="95"/>
      <c r="R209" s="95"/>
      <c r="S209" s="95"/>
      <c r="T209" s="95"/>
      <c r="U209" s="95"/>
    </row>
    <row r="210" spans="1:21" s="122" customFormat="1" ht="20.100000000000001" hidden="1" customHeight="1" x14ac:dyDescent="0.25">
      <c r="A210" s="295"/>
      <c r="B210" s="295"/>
      <c r="C210" s="295"/>
      <c r="D210" s="295"/>
      <c r="E210" s="295"/>
      <c r="F210" s="295"/>
      <c r="G210" s="295"/>
      <c r="H210" s="295"/>
      <c r="I210" s="295"/>
      <c r="J210" s="295"/>
      <c r="K210" s="295"/>
      <c r="L210" s="48"/>
      <c r="M210" s="36"/>
      <c r="N210" s="95"/>
      <c r="O210" s="95"/>
      <c r="P210" s="95"/>
      <c r="Q210" s="95"/>
      <c r="R210" s="95"/>
      <c r="S210" s="95"/>
      <c r="T210" s="95"/>
      <c r="U210" s="95"/>
    </row>
    <row r="211" spans="1:21" s="122" customFormat="1" ht="20.100000000000001" hidden="1" customHeight="1" x14ac:dyDescent="0.25">
      <c r="B211" s="105"/>
      <c r="E211" s="299"/>
      <c r="G211" s="96"/>
      <c r="I211" s="319"/>
      <c r="J211" s="47"/>
      <c r="K211" s="47"/>
      <c r="L211" s="47"/>
      <c r="M211" s="42"/>
      <c r="N211" s="95"/>
      <c r="P211" s="95"/>
      <c r="Q211" s="299"/>
    </row>
    <row r="212" spans="1:21" s="122" customFormat="1" ht="20.100000000000001" hidden="1" customHeight="1" x14ac:dyDescent="0.25">
      <c r="B212" s="105"/>
      <c r="E212" s="299"/>
      <c r="G212" s="96"/>
      <c r="I212" s="319"/>
      <c r="J212" s="47"/>
      <c r="K212" s="47"/>
      <c r="L212" s="47"/>
      <c r="M212" s="42"/>
      <c r="N212" s="95"/>
      <c r="P212" s="95"/>
      <c r="Q212" s="299"/>
    </row>
    <row r="213" spans="1:21" s="122" customFormat="1" ht="20.100000000000001" hidden="1" customHeight="1" x14ac:dyDescent="0.25">
      <c r="B213" s="105"/>
      <c r="E213" s="299"/>
      <c r="G213" s="96"/>
      <c r="I213" s="319"/>
      <c r="J213" s="47"/>
      <c r="K213" s="47"/>
      <c r="L213" s="47"/>
      <c r="M213" s="42"/>
      <c r="N213" s="95"/>
      <c r="P213" s="95"/>
      <c r="Q213" s="299"/>
    </row>
    <row r="214" spans="1:21" s="122" customFormat="1" ht="20.100000000000001" hidden="1" customHeight="1" x14ac:dyDescent="0.25">
      <c r="A214" s="304"/>
      <c r="B214" s="300"/>
      <c r="C214" s="300"/>
      <c r="D214" s="308"/>
      <c r="E214" s="308"/>
      <c r="F214" s="226"/>
      <c r="G214" s="226"/>
      <c r="H214" s="226"/>
      <c r="I214" s="226"/>
      <c r="J214" s="309"/>
      <c r="K214" s="309"/>
      <c r="L214" s="48"/>
      <c r="M214" s="36"/>
      <c r="N214" s="95"/>
      <c r="O214" s="95"/>
      <c r="P214" s="95"/>
      <c r="Q214" s="95"/>
      <c r="R214" s="95"/>
      <c r="S214" s="95"/>
      <c r="T214" s="95"/>
      <c r="U214" s="95"/>
    </row>
    <row r="215" spans="1:21" s="122" customFormat="1" ht="20.100000000000001" hidden="1" customHeight="1" x14ac:dyDescent="0.25">
      <c r="A215" s="295"/>
      <c r="B215" s="295"/>
      <c r="C215" s="295"/>
      <c r="D215" s="295"/>
      <c r="E215" s="295"/>
      <c r="F215" s="295"/>
      <c r="G215" s="295"/>
      <c r="H215" s="295"/>
      <c r="I215" s="295"/>
      <c r="J215" s="295"/>
      <c r="K215" s="295"/>
      <c r="L215" s="48"/>
      <c r="M215" s="36"/>
      <c r="N215" s="95"/>
      <c r="O215" s="95"/>
      <c r="P215" s="95"/>
      <c r="Q215" s="95"/>
      <c r="R215" s="95"/>
      <c r="S215" s="95"/>
      <c r="T215" s="95"/>
      <c r="U215" s="95"/>
    </row>
    <row r="216" spans="1:21" s="122" customFormat="1" ht="20.100000000000001" hidden="1" customHeight="1" x14ac:dyDescent="0.25">
      <c r="B216" s="105"/>
      <c r="E216" s="299"/>
      <c r="G216" s="96"/>
      <c r="I216" s="319"/>
      <c r="J216" s="47"/>
      <c r="K216" s="47"/>
      <c r="L216" s="47"/>
      <c r="M216" s="42"/>
      <c r="N216" s="95"/>
      <c r="P216" s="95"/>
      <c r="Q216" s="299"/>
    </row>
    <row r="217" spans="1:21" s="122" customFormat="1" ht="20.100000000000001" hidden="1" customHeight="1" x14ac:dyDescent="0.25">
      <c r="B217" s="105"/>
      <c r="E217" s="299"/>
      <c r="G217" s="96"/>
      <c r="I217" s="319"/>
      <c r="J217" s="47"/>
      <c r="K217" s="47"/>
      <c r="L217" s="47"/>
      <c r="M217" s="42"/>
      <c r="N217" s="95"/>
      <c r="P217" s="95"/>
      <c r="Q217" s="299"/>
    </row>
    <row r="218" spans="1:21" s="122" customFormat="1" ht="20.100000000000001" hidden="1" customHeight="1" x14ac:dyDescent="0.25">
      <c r="B218" s="105"/>
      <c r="E218" s="299"/>
      <c r="G218" s="96"/>
      <c r="I218" s="319"/>
      <c r="J218" s="47"/>
      <c r="K218" s="47"/>
      <c r="L218" s="47"/>
      <c r="M218" s="42"/>
      <c r="N218" s="95"/>
      <c r="P218" s="95"/>
      <c r="Q218" s="299"/>
    </row>
    <row r="219" spans="1:21" s="122" customFormat="1" ht="20.100000000000001" hidden="1" customHeight="1" x14ac:dyDescent="0.25">
      <c r="A219" s="304"/>
      <c r="B219" s="300"/>
      <c r="C219" s="300"/>
      <c r="D219" s="308"/>
      <c r="E219" s="308"/>
      <c r="F219" s="226"/>
      <c r="G219" s="226"/>
      <c r="H219" s="226"/>
      <c r="I219" s="226"/>
      <c r="J219" s="309"/>
      <c r="K219" s="309"/>
      <c r="L219" s="48"/>
      <c r="M219" s="36"/>
      <c r="N219" s="95"/>
      <c r="O219" s="95"/>
      <c r="P219" s="95"/>
      <c r="Q219" s="95"/>
      <c r="R219" s="95"/>
      <c r="S219" s="95"/>
      <c r="T219" s="95"/>
      <c r="U219" s="95"/>
    </row>
    <row r="220" spans="1:21" s="122" customFormat="1" ht="20.100000000000001" hidden="1" customHeight="1" x14ac:dyDescent="0.25">
      <c r="A220" s="295"/>
      <c r="B220" s="295"/>
      <c r="C220" s="295"/>
      <c r="D220" s="295"/>
      <c r="E220" s="295"/>
      <c r="F220" s="295"/>
      <c r="G220" s="295"/>
      <c r="H220" s="295"/>
      <c r="I220" s="295"/>
      <c r="J220" s="295"/>
      <c r="K220" s="295"/>
      <c r="L220" s="48"/>
      <c r="M220" s="36"/>
      <c r="N220" s="95"/>
      <c r="O220" s="95"/>
      <c r="P220" s="95"/>
      <c r="Q220" s="95"/>
      <c r="R220" s="95"/>
      <c r="S220" s="95"/>
      <c r="T220" s="95"/>
      <c r="U220" s="95"/>
    </row>
    <row r="221" spans="1:21" s="122" customFormat="1" ht="20.100000000000001" hidden="1" customHeight="1" x14ac:dyDescent="0.25">
      <c r="B221" s="105"/>
      <c r="E221" s="299"/>
      <c r="G221" s="96"/>
      <c r="I221" s="319"/>
      <c r="J221" s="47"/>
      <c r="K221" s="47"/>
      <c r="L221" s="47"/>
      <c r="M221" s="42"/>
      <c r="N221" s="95"/>
      <c r="P221" s="95"/>
      <c r="Q221" s="299"/>
    </row>
    <row r="222" spans="1:21" s="122" customFormat="1" ht="20.100000000000001" hidden="1" customHeight="1" x14ac:dyDescent="0.25">
      <c r="B222" s="105"/>
      <c r="E222" s="299"/>
      <c r="G222" s="96"/>
      <c r="I222" s="319"/>
      <c r="J222" s="47"/>
      <c r="K222" s="47"/>
      <c r="L222" s="47"/>
      <c r="M222" s="42"/>
      <c r="N222" s="95"/>
      <c r="P222" s="95"/>
      <c r="Q222" s="299"/>
    </row>
    <row r="223" spans="1:21" s="122" customFormat="1" ht="20.100000000000001" hidden="1" customHeight="1" x14ac:dyDescent="0.25">
      <c r="B223" s="105"/>
      <c r="E223" s="299"/>
      <c r="G223" s="96"/>
      <c r="I223" s="319"/>
      <c r="J223" s="47"/>
      <c r="K223" s="47"/>
      <c r="L223" s="47"/>
      <c r="M223" s="42"/>
      <c r="N223" s="95"/>
      <c r="P223" s="95"/>
      <c r="Q223" s="299"/>
    </row>
    <row r="224" spans="1:21" s="122" customFormat="1" ht="20.100000000000001" hidden="1" customHeight="1" x14ac:dyDescent="0.25">
      <c r="A224" s="304"/>
      <c r="B224" s="300"/>
      <c r="C224" s="300"/>
      <c r="D224" s="308"/>
      <c r="E224" s="308"/>
      <c r="F224" s="226"/>
      <c r="G224" s="226"/>
      <c r="H224" s="226"/>
      <c r="I224" s="226"/>
      <c r="J224" s="309"/>
      <c r="K224" s="309"/>
      <c r="L224" s="48"/>
      <c r="M224" s="36"/>
      <c r="N224" s="95"/>
      <c r="O224" s="95"/>
      <c r="P224" s="95"/>
      <c r="Q224" s="95"/>
      <c r="R224" s="95"/>
      <c r="S224" s="95"/>
      <c r="T224" s="95"/>
      <c r="U224" s="95"/>
    </row>
    <row r="225" spans="1:21" s="122" customFormat="1" ht="20.100000000000001" hidden="1" customHeight="1" x14ac:dyDescent="0.25">
      <c r="A225" s="295"/>
      <c r="B225" s="295"/>
      <c r="C225" s="295"/>
      <c r="D225" s="295"/>
      <c r="E225" s="295"/>
      <c r="F225" s="295"/>
      <c r="G225" s="295"/>
      <c r="H225" s="295"/>
      <c r="I225" s="295"/>
      <c r="J225" s="295"/>
      <c r="K225" s="295"/>
      <c r="L225" s="36"/>
      <c r="M225" s="36"/>
      <c r="N225" s="95"/>
      <c r="O225" s="95"/>
      <c r="P225" s="95"/>
      <c r="Q225" s="95"/>
      <c r="R225" s="95"/>
      <c r="S225" s="95"/>
      <c r="T225" s="95"/>
      <c r="U225" s="95"/>
    </row>
    <row r="226" spans="1:21" s="122" customFormat="1" ht="20.100000000000001" hidden="1" customHeight="1" x14ac:dyDescent="0.25">
      <c r="B226" s="105"/>
      <c r="E226" s="299"/>
      <c r="G226" s="96"/>
      <c r="I226" s="319"/>
      <c r="J226" s="47"/>
      <c r="K226" s="47"/>
      <c r="L226" s="47"/>
      <c r="M226" s="42"/>
      <c r="N226" s="95"/>
      <c r="P226" s="95"/>
      <c r="Q226" s="299"/>
    </row>
    <row r="227" spans="1:21" s="122" customFormat="1" ht="20.100000000000001" hidden="1" customHeight="1" x14ac:dyDescent="0.25">
      <c r="B227" s="105"/>
      <c r="E227" s="299"/>
      <c r="G227" s="96"/>
      <c r="I227" s="319"/>
      <c r="J227" s="47"/>
      <c r="K227" s="47"/>
      <c r="L227" s="47"/>
      <c r="M227" s="42"/>
      <c r="N227" s="95"/>
      <c r="P227" s="95"/>
      <c r="Q227" s="299"/>
    </row>
    <row r="228" spans="1:21" s="122" customFormat="1" ht="20.100000000000001" hidden="1" customHeight="1" x14ac:dyDescent="0.25">
      <c r="B228" s="105"/>
      <c r="E228" s="299"/>
      <c r="G228" s="96"/>
      <c r="I228" s="319"/>
      <c r="J228" s="47"/>
      <c r="K228" s="47"/>
      <c r="L228" s="47"/>
      <c r="M228" s="42"/>
      <c r="N228" s="95"/>
      <c r="P228" s="95"/>
      <c r="Q228" s="299"/>
    </row>
    <row r="229" spans="1:21" s="122" customFormat="1" ht="20.100000000000001" hidden="1" customHeight="1" x14ac:dyDescent="0.25">
      <c r="A229" s="304"/>
      <c r="B229" s="83"/>
      <c r="C229" s="300"/>
      <c r="D229" s="308"/>
      <c r="E229" s="308"/>
      <c r="F229" s="226"/>
      <c r="G229" s="226"/>
      <c r="H229" s="226"/>
      <c r="I229" s="226"/>
      <c r="J229" s="309"/>
      <c r="K229" s="309"/>
      <c r="L229" s="47"/>
      <c r="M229" s="36"/>
      <c r="N229" s="95"/>
      <c r="P229" s="95"/>
      <c r="Q229" s="95"/>
      <c r="R229" s="95"/>
      <c r="S229" s="95"/>
      <c r="T229" s="95"/>
      <c r="U229" s="95"/>
    </row>
    <row r="230" spans="1:21" s="122" customFormat="1" ht="20.100000000000001" hidden="1" customHeight="1" x14ac:dyDescent="0.25">
      <c r="A230" s="304"/>
      <c r="B230" s="83"/>
      <c r="C230" s="300"/>
      <c r="D230" s="308"/>
      <c r="E230" s="308"/>
      <c r="F230" s="226"/>
      <c r="G230" s="226"/>
      <c r="H230" s="226"/>
      <c r="I230" s="226"/>
      <c r="J230" s="309"/>
      <c r="K230" s="309"/>
      <c r="L230" s="47"/>
      <c r="M230" s="36"/>
      <c r="N230" s="95"/>
      <c r="P230" s="95"/>
      <c r="Q230" s="95"/>
      <c r="R230" s="95"/>
      <c r="S230" s="95"/>
      <c r="T230" s="95"/>
      <c r="U230" s="95"/>
    </row>
    <row r="231" spans="1:21" s="122" customFormat="1" ht="20.100000000000001" hidden="1" customHeight="1" x14ac:dyDescent="0.25">
      <c r="A231" s="304"/>
      <c r="B231" s="300"/>
      <c r="C231" s="300"/>
      <c r="D231" s="308"/>
      <c r="E231" s="308"/>
      <c r="F231" s="226"/>
      <c r="G231" s="226"/>
      <c r="H231" s="226"/>
      <c r="I231" s="226"/>
      <c r="J231" s="309"/>
      <c r="K231" s="309"/>
      <c r="L231" s="48"/>
      <c r="M231" s="36"/>
      <c r="N231" s="95"/>
      <c r="O231" s="95"/>
      <c r="P231" s="95"/>
      <c r="Q231" s="95"/>
      <c r="R231" s="95"/>
      <c r="S231" s="95"/>
      <c r="T231" s="95"/>
      <c r="U231" s="95"/>
    </row>
    <row r="232" spans="1:21" s="122" customFormat="1" ht="20.100000000000001" hidden="1" customHeight="1" x14ac:dyDescent="0.25">
      <c r="A232" s="295"/>
      <c r="B232" s="295"/>
      <c r="C232" s="295"/>
      <c r="D232" s="295"/>
      <c r="E232" s="295"/>
      <c r="F232" s="295"/>
      <c r="G232" s="295"/>
      <c r="H232" s="295"/>
      <c r="I232" s="295"/>
      <c r="J232" s="79"/>
      <c r="K232" s="295"/>
      <c r="L232" s="48"/>
      <c r="M232" s="36"/>
      <c r="N232" s="95"/>
      <c r="O232" s="95"/>
      <c r="P232" s="95"/>
      <c r="Q232" s="95"/>
      <c r="R232" s="95"/>
      <c r="S232" s="95"/>
      <c r="T232" s="95"/>
      <c r="U232" s="95"/>
    </row>
    <row r="233" spans="1:21" s="122" customFormat="1" ht="20.100000000000001" hidden="1" customHeight="1" x14ac:dyDescent="0.25">
      <c r="B233" s="105"/>
      <c r="E233" s="299"/>
      <c r="G233" s="96"/>
      <c r="I233" s="319"/>
      <c r="J233" s="47"/>
      <c r="K233" s="47"/>
      <c r="L233" s="47"/>
      <c r="M233" s="42"/>
      <c r="N233" s="95"/>
      <c r="P233" s="95"/>
      <c r="Q233" s="299"/>
    </row>
    <row r="234" spans="1:21" s="122" customFormat="1" ht="20.100000000000001" hidden="1" customHeight="1" x14ac:dyDescent="0.25">
      <c r="B234" s="105"/>
      <c r="E234" s="299"/>
      <c r="G234" s="96"/>
      <c r="I234" s="319"/>
      <c r="J234" s="47"/>
      <c r="K234" s="47"/>
      <c r="L234" s="47"/>
      <c r="M234" s="42"/>
      <c r="N234" s="95"/>
      <c r="P234" s="95"/>
      <c r="Q234" s="299"/>
    </row>
    <row r="235" spans="1:21" s="122" customFormat="1" ht="20.100000000000001" hidden="1" customHeight="1" x14ac:dyDescent="0.25">
      <c r="B235" s="105"/>
      <c r="E235" s="299"/>
      <c r="G235" s="96"/>
      <c r="I235" s="319"/>
      <c r="J235" s="47"/>
      <c r="K235" s="47"/>
      <c r="L235" s="47"/>
      <c r="M235" s="42"/>
      <c r="N235" s="95"/>
      <c r="P235" s="95"/>
      <c r="Q235" s="299"/>
    </row>
    <row r="236" spans="1:21" s="122" customFormat="1" ht="20.100000000000001" hidden="1" customHeight="1" x14ac:dyDescent="0.25">
      <c r="B236" s="300"/>
      <c r="C236" s="300"/>
      <c r="D236" s="300"/>
      <c r="E236" s="300"/>
      <c r="F236" s="300"/>
      <c r="G236" s="300"/>
      <c r="H236" s="300"/>
      <c r="I236" s="319"/>
      <c r="J236" s="47"/>
      <c r="K236" s="47"/>
      <c r="L236" s="47"/>
      <c r="M236" s="42"/>
      <c r="N236" s="95"/>
      <c r="P236" s="95"/>
      <c r="Q236" s="299"/>
    </row>
    <row r="237" spans="1:21" s="122" customFormat="1" ht="20.100000000000001" customHeight="1" x14ac:dyDescent="0.25">
      <c r="A237" s="490"/>
      <c r="B237" s="490"/>
      <c r="C237" s="490"/>
      <c r="D237" s="488"/>
      <c r="E237" s="488"/>
      <c r="F237" s="226"/>
      <c r="G237" s="489"/>
      <c r="H237" s="489"/>
      <c r="I237" s="489"/>
      <c r="J237" s="227"/>
      <c r="K237" s="227"/>
      <c r="L237" s="48"/>
      <c r="M237" s="36"/>
      <c r="N237" s="95"/>
      <c r="O237" s="95"/>
      <c r="P237" s="95"/>
      <c r="Q237" s="95"/>
      <c r="R237" s="95"/>
      <c r="S237" s="95"/>
      <c r="T237" s="95"/>
      <c r="U237" s="95"/>
    </row>
    <row r="238" spans="1:21" s="121" customFormat="1" ht="35.25" customHeight="1" x14ac:dyDescent="0.25">
      <c r="A238" s="395" t="s">
        <v>799</v>
      </c>
      <c r="B238" s="395"/>
      <c r="C238" s="395"/>
      <c r="D238" s="395"/>
      <c r="E238" s="395"/>
      <c r="F238" s="395"/>
      <c r="G238" s="395"/>
      <c r="H238" s="395"/>
      <c r="I238" s="395"/>
      <c r="J238" s="395"/>
      <c r="K238" s="395"/>
      <c r="L238" s="30"/>
      <c r="M238" s="31"/>
      <c r="N238" s="120"/>
      <c r="O238" s="119"/>
      <c r="P238" s="228"/>
      <c r="Q238" s="228"/>
    </row>
    <row r="239" spans="1:21" s="122" customFormat="1" ht="20.100000000000001" customHeight="1" x14ac:dyDescent="0.25">
      <c r="A239" s="229"/>
      <c r="B239" s="229"/>
      <c r="C239" s="229"/>
      <c r="D239" s="229"/>
      <c r="E239" s="229"/>
      <c r="F239" s="229"/>
      <c r="G239" s="229"/>
      <c r="H239" s="229"/>
      <c r="I239" s="229"/>
      <c r="J239" s="229"/>
      <c r="K239" s="229"/>
      <c r="L239" s="36"/>
      <c r="M239" s="36"/>
      <c r="N239" s="125"/>
      <c r="O239" s="125"/>
      <c r="P239" s="225"/>
      <c r="Q239" s="225"/>
      <c r="R239" s="125"/>
    </row>
    <row r="240" spans="1:21" s="123" customFormat="1" ht="20.100000000000001" customHeight="1" x14ac:dyDescent="0.25">
      <c r="A240" s="103" t="s">
        <v>787</v>
      </c>
      <c r="B240" s="224"/>
      <c r="C240" s="224"/>
      <c r="D240" s="224"/>
      <c r="E240" s="224"/>
      <c r="F240" s="224"/>
      <c r="G240" s="224"/>
      <c r="H240" s="224"/>
      <c r="I240" s="224"/>
      <c r="J240" s="224"/>
      <c r="K240" s="224"/>
      <c r="L240" s="36"/>
      <c r="M240" s="36"/>
      <c r="N240" s="127"/>
      <c r="O240" s="127"/>
      <c r="P240" s="146"/>
      <c r="Q240" s="146"/>
      <c r="R240" s="127"/>
    </row>
    <row r="241" spans="1:18" s="123" customFormat="1" ht="20.100000000000001" customHeight="1" x14ac:dyDescent="0.25">
      <c r="A241" s="387"/>
      <c r="B241" s="387"/>
      <c r="C241" s="387"/>
      <c r="D241" s="387"/>
      <c r="E241" s="387"/>
      <c r="F241" s="387"/>
      <c r="G241" s="387"/>
      <c r="H241" s="230" t="s">
        <v>10</v>
      </c>
      <c r="I241" s="241" t="b">
        <v>0</v>
      </c>
      <c r="J241" s="230" t="s">
        <v>11</v>
      </c>
      <c r="K241" s="241" t="b">
        <v>0</v>
      </c>
      <c r="L241" s="43" t="str">
        <f>IF(P241+Q241&gt;1,"Scegliere una sola opzione",IF(AND(P241=1,J261=0),"Vai alla domanda   F.2",""))</f>
        <v/>
      </c>
      <c r="M241" s="43"/>
      <c r="N241" s="95" t="str">
        <f>+IF(I241=TRUE,"1","0")</f>
        <v>0</v>
      </c>
      <c r="O241" s="95" t="str">
        <f>+IF(K241=TRUE,"1","0")</f>
        <v>0</v>
      </c>
      <c r="P241" s="143">
        <f>N241*1</f>
        <v>0</v>
      </c>
      <c r="Q241" s="143">
        <f>O241*1</f>
        <v>0</v>
      </c>
      <c r="R241" s="127"/>
    </row>
    <row r="242" spans="1:18" s="122" customFormat="1" ht="12.75" customHeight="1" x14ac:dyDescent="0.25">
      <c r="A242" s="231"/>
      <c r="B242" s="231"/>
      <c r="C242" s="231"/>
      <c r="D242" s="231"/>
      <c r="E242" s="231"/>
      <c r="F242" s="231"/>
      <c r="G242" s="231"/>
      <c r="H242" s="145"/>
      <c r="J242" s="145"/>
      <c r="L242" s="41"/>
      <c r="M242" s="41"/>
      <c r="N242" s="228"/>
      <c r="O242" s="228"/>
      <c r="P242" s="121"/>
      <c r="Q242" s="121"/>
      <c r="R242" s="125"/>
    </row>
    <row r="243" spans="1:18" s="122" customFormat="1" ht="6.75" customHeight="1" x14ac:dyDescent="0.25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36"/>
      <c r="M243" s="36"/>
      <c r="N243" s="125"/>
      <c r="O243" s="125"/>
      <c r="P243" s="125"/>
      <c r="Q243" s="125"/>
      <c r="R243" s="125"/>
    </row>
    <row r="244" spans="1:18" s="122" customFormat="1" ht="20.100000000000001" customHeight="1" x14ac:dyDescent="0.25">
      <c r="A244" s="480" t="s">
        <v>691</v>
      </c>
      <c r="B244" s="480"/>
      <c r="C244" s="480"/>
      <c r="D244" s="480"/>
      <c r="E244" s="480"/>
      <c r="F244" s="480"/>
      <c r="G244" s="480"/>
      <c r="H244" s="480"/>
      <c r="I244" s="480"/>
      <c r="J244" s="480"/>
      <c r="K244" s="480"/>
      <c r="L244" s="46"/>
      <c r="M244" s="36"/>
      <c r="N244" s="125"/>
      <c r="O244" s="125"/>
      <c r="P244" s="125"/>
      <c r="Q244" s="125"/>
      <c r="R244" s="125"/>
    </row>
    <row r="245" spans="1:18" s="122" customFormat="1" ht="13.5" customHeight="1" x14ac:dyDescent="0.25">
      <c r="A245" s="233"/>
      <c r="B245" s="483"/>
      <c r="C245" s="483"/>
      <c r="D245" s="483"/>
      <c r="E245" s="483"/>
      <c r="F245" s="483"/>
      <c r="G245" s="483"/>
      <c r="H245" s="483"/>
      <c r="I245" s="483"/>
      <c r="J245" s="483"/>
      <c r="K245" s="483"/>
      <c r="L245" s="36"/>
      <c r="M245" s="36"/>
      <c r="N245" s="125"/>
      <c r="O245" s="125"/>
      <c r="P245" s="125"/>
      <c r="Q245" s="125"/>
      <c r="R245" s="125"/>
    </row>
    <row r="246" spans="1:18" s="122" customFormat="1" ht="20.100000000000001" customHeight="1" x14ac:dyDescent="0.25">
      <c r="A246" s="234"/>
      <c r="B246" s="388" t="s">
        <v>568</v>
      </c>
      <c r="C246" s="388"/>
      <c r="D246" s="388"/>
      <c r="E246" s="388"/>
      <c r="F246" s="388"/>
      <c r="G246" s="388"/>
      <c r="H246" s="481"/>
      <c r="I246" s="481"/>
      <c r="J246" s="235" t="s">
        <v>11</v>
      </c>
      <c r="K246" s="242" t="b">
        <v>0</v>
      </c>
      <c r="L246" s="47"/>
      <c r="M246" s="34"/>
      <c r="N246" s="219" t="str">
        <f t="shared" ref="N246:N257" si="30">+IF(K246=TRUE,"1","0")</f>
        <v>0</v>
      </c>
      <c r="P246" s="216">
        <f t="shared" ref="P246:P257" si="31">N246*1</f>
        <v>0</v>
      </c>
      <c r="Q246" s="79"/>
      <c r="R246" s="125"/>
    </row>
    <row r="247" spans="1:18" s="122" customFormat="1" ht="29.25" customHeight="1" x14ac:dyDescent="0.25">
      <c r="A247" s="234"/>
      <c r="B247" s="475" t="s">
        <v>577</v>
      </c>
      <c r="C247" s="475"/>
      <c r="D247" s="475"/>
      <c r="E247" s="475"/>
      <c r="F247" s="475"/>
      <c r="G247" s="475"/>
      <c r="H247" s="476"/>
      <c r="I247" s="476"/>
      <c r="J247" s="235"/>
      <c r="K247" s="242" t="b">
        <v>0</v>
      </c>
      <c r="L247" s="47"/>
      <c r="M247" s="34"/>
      <c r="N247" s="219" t="str">
        <f t="shared" si="30"/>
        <v>0</v>
      </c>
      <c r="P247" s="216">
        <f t="shared" si="31"/>
        <v>0</v>
      </c>
      <c r="Q247" s="79"/>
      <c r="R247" s="125"/>
    </row>
    <row r="248" spans="1:18" s="122" customFormat="1" ht="20.100000000000001" customHeight="1" x14ac:dyDescent="0.25">
      <c r="A248" s="234"/>
      <c r="B248" s="475" t="s">
        <v>576</v>
      </c>
      <c r="C248" s="475"/>
      <c r="D248" s="475"/>
      <c r="E248" s="475"/>
      <c r="F248" s="475"/>
      <c r="G248" s="475"/>
      <c r="H248" s="476"/>
      <c r="I248" s="476"/>
      <c r="J248" s="235"/>
      <c r="K248" s="242" t="b">
        <v>0</v>
      </c>
      <c r="L248" s="47"/>
      <c r="M248" s="34"/>
      <c r="N248" s="219" t="str">
        <f t="shared" si="30"/>
        <v>0</v>
      </c>
      <c r="P248" s="216">
        <f t="shared" si="31"/>
        <v>0</v>
      </c>
      <c r="Q248" s="79"/>
      <c r="R248" s="125"/>
    </row>
    <row r="249" spans="1:18" s="122" customFormat="1" ht="20.100000000000001" customHeight="1" x14ac:dyDescent="0.25">
      <c r="A249" s="234"/>
      <c r="B249" s="373" t="s">
        <v>579</v>
      </c>
      <c r="C249" s="373"/>
      <c r="D249" s="373"/>
      <c r="E249" s="373"/>
      <c r="F249" s="373"/>
      <c r="G249" s="373"/>
      <c r="H249" s="373"/>
      <c r="I249" s="373"/>
      <c r="J249" s="236" t="s">
        <v>11</v>
      </c>
      <c r="K249" s="243" t="b">
        <v>0</v>
      </c>
      <c r="L249" s="47"/>
      <c r="M249" s="34"/>
      <c r="N249" s="219" t="str">
        <f t="shared" si="30"/>
        <v>0</v>
      </c>
      <c r="P249" s="216">
        <f t="shared" si="31"/>
        <v>0</v>
      </c>
      <c r="Q249" s="79"/>
      <c r="R249" s="125"/>
    </row>
    <row r="250" spans="1:18" s="122" customFormat="1" ht="20.100000000000001" customHeight="1" x14ac:dyDescent="0.25">
      <c r="A250" s="234"/>
      <c r="B250" s="373" t="s">
        <v>569</v>
      </c>
      <c r="C250" s="373"/>
      <c r="D250" s="373"/>
      <c r="E250" s="373"/>
      <c r="F250" s="373"/>
      <c r="G250" s="373"/>
      <c r="H250" s="374"/>
      <c r="I250" s="374"/>
      <c r="J250" s="236" t="s">
        <v>11</v>
      </c>
      <c r="K250" s="243" t="b">
        <v>0</v>
      </c>
      <c r="L250" s="47"/>
      <c r="M250" s="34"/>
      <c r="N250" s="219" t="str">
        <f t="shared" si="30"/>
        <v>0</v>
      </c>
      <c r="P250" s="216">
        <f t="shared" si="31"/>
        <v>0</v>
      </c>
      <c r="Q250" s="79"/>
      <c r="R250" s="125"/>
    </row>
    <row r="251" spans="1:18" s="122" customFormat="1" ht="21.75" customHeight="1" x14ac:dyDescent="0.25">
      <c r="A251" s="234"/>
      <c r="B251" s="373" t="s">
        <v>694</v>
      </c>
      <c r="C251" s="373"/>
      <c r="D251" s="373"/>
      <c r="E251" s="373"/>
      <c r="F251" s="373"/>
      <c r="G251" s="373"/>
      <c r="H251" s="374"/>
      <c r="I251" s="374"/>
      <c r="J251" s="236"/>
      <c r="K251" s="243" t="b">
        <v>0</v>
      </c>
      <c r="L251" s="47"/>
      <c r="M251" s="34"/>
      <c r="N251" s="219" t="str">
        <f>+IF(K251=TRUE,"1","0")</f>
        <v>0</v>
      </c>
      <c r="P251" s="216">
        <f>N251*1</f>
        <v>0</v>
      </c>
      <c r="Q251" s="79"/>
      <c r="R251" s="125"/>
    </row>
    <row r="252" spans="1:18" s="122" customFormat="1" ht="32.25" customHeight="1" x14ac:dyDescent="0.25">
      <c r="B252" s="392" t="s">
        <v>689</v>
      </c>
      <c r="C252" s="392"/>
      <c r="D252" s="392"/>
      <c r="E252" s="392"/>
      <c r="F252" s="392"/>
      <c r="G252" s="392"/>
      <c r="H252" s="482"/>
      <c r="I252" s="482"/>
      <c r="J252" s="237"/>
      <c r="K252" s="253" t="b">
        <v>0</v>
      </c>
      <c r="L252" s="50"/>
      <c r="M252" s="50"/>
      <c r="N252" s="219" t="str">
        <f t="shared" si="30"/>
        <v>0</v>
      </c>
      <c r="P252" s="216">
        <f t="shared" si="31"/>
        <v>0</v>
      </c>
      <c r="Q252" s="79"/>
      <c r="R252" s="125"/>
    </row>
    <row r="253" spans="1:18" s="122" customFormat="1" ht="20.100000000000001" customHeight="1" x14ac:dyDescent="0.25">
      <c r="B253" s="373" t="s">
        <v>574</v>
      </c>
      <c r="C253" s="373"/>
      <c r="D253" s="373"/>
      <c r="E253" s="373"/>
      <c r="F253" s="373"/>
      <c r="G253" s="373"/>
      <c r="H253" s="374"/>
      <c r="I253" s="374"/>
      <c r="J253" s="236" t="s">
        <v>11</v>
      </c>
      <c r="K253" s="243" t="b">
        <v>0</v>
      </c>
      <c r="L253" s="340"/>
      <c r="M253" s="48"/>
      <c r="N253" s="219" t="str">
        <f t="shared" si="30"/>
        <v>0</v>
      </c>
      <c r="P253" s="216">
        <f t="shared" si="31"/>
        <v>0</v>
      </c>
      <c r="Q253" s="79"/>
      <c r="R253" s="125"/>
    </row>
    <row r="254" spans="1:18" s="122" customFormat="1" ht="20.100000000000001" customHeight="1" x14ac:dyDescent="0.25">
      <c r="B254" s="373" t="s">
        <v>570</v>
      </c>
      <c r="C254" s="373"/>
      <c r="D254" s="373"/>
      <c r="E254" s="373"/>
      <c r="F254" s="373"/>
      <c r="G254" s="373"/>
      <c r="H254" s="374"/>
      <c r="I254" s="374"/>
      <c r="J254" s="236" t="s">
        <v>11</v>
      </c>
      <c r="K254" s="243" t="b">
        <v>0</v>
      </c>
      <c r="L254" s="48"/>
      <c r="M254" s="48"/>
      <c r="N254" s="219" t="str">
        <f t="shared" si="30"/>
        <v>0</v>
      </c>
      <c r="P254" s="216">
        <f t="shared" si="31"/>
        <v>0</v>
      </c>
      <c r="Q254" s="79"/>
      <c r="R254" s="125"/>
    </row>
    <row r="255" spans="1:18" s="122" customFormat="1" ht="20.100000000000001" customHeight="1" x14ac:dyDescent="0.25">
      <c r="B255" s="373" t="s">
        <v>575</v>
      </c>
      <c r="C255" s="373"/>
      <c r="D255" s="373"/>
      <c r="E255" s="373"/>
      <c r="F255" s="373"/>
      <c r="G255" s="373"/>
      <c r="H255" s="374"/>
      <c r="I255" s="374"/>
      <c r="J255" s="236" t="s">
        <v>11</v>
      </c>
      <c r="K255" s="243" t="b">
        <v>0</v>
      </c>
      <c r="L255" s="48"/>
      <c r="M255" s="48"/>
      <c r="N255" s="219" t="str">
        <f t="shared" si="30"/>
        <v>0</v>
      </c>
      <c r="P255" s="216">
        <f t="shared" si="31"/>
        <v>0</v>
      </c>
      <c r="Q255" s="79"/>
      <c r="R255" s="125"/>
    </row>
    <row r="256" spans="1:18" s="122" customFormat="1" ht="20.100000000000001" customHeight="1" x14ac:dyDescent="0.25">
      <c r="B256" s="373" t="s">
        <v>571</v>
      </c>
      <c r="C256" s="373"/>
      <c r="D256" s="373"/>
      <c r="E256" s="373"/>
      <c r="F256" s="373"/>
      <c r="G256" s="373"/>
      <c r="H256" s="374"/>
      <c r="I256" s="374"/>
      <c r="J256" s="236" t="s">
        <v>11</v>
      </c>
      <c r="K256" s="253" t="b">
        <v>0</v>
      </c>
      <c r="L256" s="48"/>
      <c r="M256" s="48"/>
      <c r="N256" s="219" t="str">
        <f t="shared" si="30"/>
        <v>0</v>
      </c>
      <c r="P256" s="216">
        <f t="shared" si="31"/>
        <v>0</v>
      </c>
      <c r="Q256" s="79"/>
      <c r="R256" s="125"/>
    </row>
    <row r="257" spans="1:18" s="122" customFormat="1" ht="20.100000000000001" customHeight="1" x14ac:dyDescent="0.25">
      <c r="B257" s="373" t="s">
        <v>572</v>
      </c>
      <c r="C257" s="373"/>
      <c r="D257" s="373"/>
      <c r="E257" s="373"/>
      <c r="F257" s="373"/>
      <c r="G257" s="373"/>
      <c r="H257" s="374"/>
      <c r="I257" s="374"/>
      <c r="J257" s="236" t="s">
        <v>11</v>
      </c>
      <c r="K257" s="253" t="b">
        <v>0</v>
      </c>
      <c r="L257" s="48"/>
      <c r="M257" s="48"/>
      <c r="N257" s="219" t="str">
        <f t="shared" si="30"/>
        <v>0</v>
      </c>
      <c r="P257" s="216">
        <f t="shared" si="31"/>
        <v>0</v>
      </c>
      <c r="Q257" s="79"/>
      <c r="R257" s="125"/>
    </row>
    <row r="258" spans="1:18" s="122" customFormat="1" ht="20.100000000000001" customHeight="1" x14ac:dyDescent="0.25">
      <c r="B258" s="373" t="s">
        <v>573</v>
      </c>
      <c r="C258" s="373"/>
      <c r="D258" s="373"/>
      <c r="E258" s="484" t="s">
        <v>688</v>
      </c>
      <c r="F258" s="485"/>
      <c r="G258" s="485"/>
      <c r="H258" s="485"/>
      <c r="I258" s="485"/>
      <c r="J258" s="485"/>
      <c r="K258" s="486"/>
      <c r="L258" s="48"/>
      <c r="M258" s="48"/>
      <c r="N258" s="228"/>
      <c r="O258" s="228"/>
      <c r="P258" s="121"/>
      <c r="Q258" s="121"/>
      <c r="R258" s="125"/>
    </row>
    <row r="259" spans="1:18" s="122" customFormat="1" ht="20.100000000000001" customHeight="1" x14ac:dyDescent="0.25">
      <c r="B259" s="487"/>
      <c r="C259" s="487"/>
      <c r="D259" s="487"/>
      <c r="E259" s="487"/>
      <c r="F259" s="487"/>
      <c r="G259" s="487"/>
      <c r="H259" s="487"/>
      <c r="I259" s="487"/>
      <c r="J259" s="487"/>
      <c r="L259" s="48"/>
      <c r="M259" s="48"/>
      <c r="N259" s="228"/>
      <c r="O259" s="228"/>
      <c r="P259" s="121"/>
      <c r="Q259" s="121"/>
      <c r="R259" s="125"/>
    </row>
    <row r="260" spans="1:18" s="122" customFormat="1" ht="39" customHeight="1" x14ac:dyDescent="0.25">
      <c r="A260" s="477" t="s">
        <v>788</v>
      </c>
      <c r="B260" s="477"/>
      <c r="C260" s="477"/>
      <c r="D260" s="477"/>
      <c r="E260" s="477"/>
      <c r="F260" s="477"/>
      <c r="G260" s="477"/>
      <c r="H260" s="477"/>
      <c r="I260" s="477"/>
      <c r="J260" s="477"/>
      <c r="K260" s="477"/>
      <c r="L260" s="36"/>
      <c r="M260" s="36"/>
      <c r="N260" s="125"/>
      <c r="O260" s="125"/>
      <c r="P260" s="125"/>
      <c r="Q260" s="125"/>
      <c r="R260" s="125"/>
    </row>
    <row r="261" spans="1:18" s="122" customFormat="1" ht="20.100000000000001" customHeight="1" x14ac:dyDescent="0.25">
      <c r="B261" s="238"/>
      <c r="C261" s="238"/>
      <c r="D261" s="238"/>
      <c r="E261" s="238"/>
      <c r="F261" s="238"/>
      <c r="G261" s="238"/>
      <c r="H261" s="239"/>
      <c r="I261" s="255" t="s">
        <v>692</v>
      </c>
      <c r="J261" s="478"/>
      <c r="K261" s="479"/>
      <c r="L261" s="371" t="str">
        <f>IF(AND(P262=1,J261&lt;&gt;0),"Attenzione: risposte non coerenti",IF(AND(P262=1,Q241=1),"Attenzione: risposta non coerente con quanto indicato in  F.1",""))</f>
        <v/>
      </c>
      <c r="M261" s="48"/>
      <c r="N261" s="228"/>
      <c r="O261" s="228"/>
      <c r="P261" s="121"/>
      <c r="Q261" s="121"/>
      <c r="R261" s="125"/>
    </row>
    <row r="262" spans="1:18" s="122" customFormat="1" ht="20.100000000000001" customHeight="1" x14ac:dyDescent="0.25">
      <c r="B262" s="238"/>
      <c r="C262" s="238"/>
      <c r="D262" s="238"/>
      <c r="E262" s="238"/>
      <c r="F262" s="238"/>
      <c r="G262" s="238"/>
      <c r="H262" s="123"/>
      <c r="I262" s="255" t="s">
        <v>693</v>
      </c>
      <c r="J262" s="474" t="b">
        <v>0</v>
      </c>
      <c r="K262" s="474"/>
      <c r="L262" s="371"/>
      <c r="M262" s="48"/>
      <c r="N262" s="219" t="str">
        <f>+IF(J262=TRUE,"1","0")</f>
        <v>0</v>
      </c>
      <c r="P262" s="216">
        <f t="shared" ref="P262" si="32">N262*1</f>
        <v>0</v>
      </c>
      <c r="Q262" s="121"/>
      <c r="R262" s="125"/>
    </row>
    <row r="263" spans="1:18" s="122" customFormat="1" ht="20.100000000000001" customHeight="1" x14ac:dyDescent="0.25">
      <c r="A263" s="473" t="s">
        <v>578</v>
      </c>
      <c r="B263" s="473"/>
      <c r="C263" s="473"/>
      <c r="D263" s="473"/>
      <c r="E263" s="473"/>
      <c r="F263" s="473"/>
      <c r="G263" s="473"/>
      <c r="H263" s="473"/>
      <c r="I263" s="473"/>
      <c r="J263" s="473"/>
      <c r="K263" s="473"/>
      <c r="L263" s="48"/>
      <c r="M263" s="48"/>
      <c r="N263" s="228"/>
      <c r="O263" s="228"/>
      <c r="P263" s="121"/>
      <c r="Q263" s="121"/>
      <c r="R263" s="125"/>
    </row>
    <row r="264" spans="1:18" s="122" customFormat="1" ht="20.100000000000001" hidden="1" customHeight="1" x14ac:dyDescent="0.25">
      <c r="L264" s="48"/>
      <c r="M264" s="48"/>
      <c r="N264" s="228"/>
      <c r="O264" s="228"/>
      <c r="P264" s="121"/>
      <c r="Q264" s="121"/>
      <c r="R264" s="125"/>
    </row>
    <row r="265" spans="1:18" s="122" customFormat="1" ht="20.100000000000001" hidden="1" customHeight="1" x14ac:dyDescent="0.25">
      <c r="B265" s="238"/>
      <c r="C265" s="238"/>
      <c r="D265" s="238"/>
      <c r="E265" s="238"/>
      <c r="F265" s="238"/>
      <c r="G265" s="238"/>
      <c r="H265" s="239"/>
      <c r="J265" s="239"/>
      <c r="L265" s="48"/>
      <c r="M265" s="48"/>
      <c r="N265" s="228"/>
      <c r="O265" s="228"/>
      <c r="P265" s="121"/>
      <c r="Q265" s="121"/>
      <c r="R265" s="125"/>
    </row>
    <row r="266" spans="1:18" s="122" customFormat="1" ht="20.100000000000001" hidden="1" customHeight="1" x14ac:dyDescent="0.25">
      <c r="B266" s="238"/>
      <c r="C266" s="238"/>
      <c r="D266" s="238"/>
      <c r="E266" s="238"/>
      <c r="F266" s="238"/>
      <c r="G266" s="238"/>
      <c r="H266" s="239"/>
      <c r="J266" s="239"/>
      <c r="L266" s="48"/>
      <c r="M266" s="48"/>
      <c r="N266" s="228"/>
      <c r="O266" s="228"/>
      <c r="P266" s="121"/>
      <c r="Q266" s="121"/>
      <c r="R266" s="125"/>
    </row>
    <row r="267" spans="1:18" s="122" customFormat="1" ht="20.100000000000001" hidden="1" customHeight="1" x14ac:dyDescent="0.25">
      <c r="B267" s="238"/>
      <c r="C267" s="238"/>
      <c r="D267" s="238"/>
      <c r="E267" s="238"/>
      <c r="F267" s="238"/>
      <c r="G267" s="238"/>
      <c r="H267" s="239"/>
      <c r="J267" s="239"/>
      <c r="L267" s="48"/>
      <c r="M267" s="48"/>
      <c r="N267" s="228"/>
      <c r="O267" s="228"/>
      <c r="P267" s="121"/>
      <c r="Q267" s="121"/>
      <c r="R267" s="125"/>
    </row>
    <row r="268" spans="1:18" s="240" customFormat="1" ht="20.100000000000001" hidden="1" customHeight="1" x14ac:dyDescent="0.25">
      <c r="L268" s="49"/>
      <c r="M268" s="49"/>
    </row>
    <row r="269" spans="1:18" ht="20.100000000000001" hidden="1" customHeight="1" x14ac:dyDescent="0.25">
      <c r="R269" s="36"/>
    </row>
    <row r="270" spans="1:18" ht="20.100000000000001" hidden="1" customHeight="1" x14ac:dyDescent="0.25">
      <c r="R270" s="36"/>
    </row>
    <row r="271" spans="1:18" ht="20.100000000000001" hidden="1" customHeight="1" x14ac:dyDescent="0.25">
      <c r="R271" s="36"/>
    </row>
    <row r="272" spans="1:18" ht="20.100000000000001" hidden="1" customHeight="1" x14ac:dyDescent="0.25">
      <c r="R272" s="36"/>
    </row>
    <row r="273" spans="18:18" ht="20.100000000000001" hidden="1" customHeight="1" x14ac:dyDescent="0.25">
      <c r="R273" s="36"/>
    </row>
    <row r="274" spans="18:18" ht="20.100000000000001" hidden="1" customHeight="1" x14ac:dyDescent="0.25">
      <c r="R274" s="36"/>
    </row>
    <row r="275" spans="18:18" ht="20.100000000000001" hidden="1" customHeight="1" x14ac:dyDescent="0.25">
      <c r="R275" s="36"/>
    </row>
    <row r="276" spans="18:18" ht="20.100000000000001" hidden="1" customHeight="1" x14ac:dyDescent="0.25">
      <c r="R276" s="36"/>
    </row>
    <row r="277" spans="18:18" ht="20.100000000000001" hidden="1" customHeight="1" x14ac:dyDescent="0.25">
      <c r="R277" s="36"/>
    </row>
    <row r="278" spans="18:18" ht="20.100000000000001" hidden="1" customHeight="1" x14ac:dyDescent="0.25">
      <c r="R278" s="36"/>
    </row>
    <row r="279" spans="18:18" ht="20.100000000000001" hidden="1" customHeight="1" x14ac:dyDescent="0.25">
      <c r="R279" s="36"/>
    </row>
    <row r="280" spans="18:18" ht="20.100000000000001" hidden="1" customHeight="1" x14ac:dyDescent="0.25">
      <c r="R280" s="36"/>
    </row>
    <row r="281" spans="18:18" ht="20.100000000000001" hidden="1" customHeight="1" x14ac:dyDescent="0.25">
      <c r="R281" s="36"/>
    </row>
    <row r="282" spans="18:18" ht="20.100000000000001" hidden="1" customHeight="1" x14ac:dyDescent="0.25">
      <c r="R282" s="36"/>
    </row>
    <row r="283" spans="18:18" ht="20.100000000000001" hidden="1" customHeight="1" x14ac:dyDescent="0.25">
      <c r="R283" s="36"/>
    </row>
    <row r="284" spans="18:18" ht="20.100000000000001" hidden="1" customHeight="1" x14ac:dyDescent="0.25">
      <c r="R284" s="36"/>
    </row>
    <row r="285" spans="18:18" ht="20.100000000000001" hidden="1" customHeight="1" x14ac:dyDescent="0.25">
      <c r="R285" s="36"/>
    </row>
    <row r="286" spans="18:18" ht="20.100000000000001" hidden="1" customHeight="1" x14ac:dyDescent="0.25">
      <c r="R286" s="36"/>
    </row>
    <row r="287" spans="18:18" ht="20.100000000000001" hidden="1" customHeight="1" x14ac:dyDescent="0.25">
      <c r="R287" s="36"/>
    </row>
    <row r="288" spans="18:18" ht="20.100000000000001" hidden="1" customHeight="1" x14ac:dyDescent="0.25">
      <c r="R288" s="36"/>
    </row>
    <row r="289" spans="18:18" ht="20.100000000000001" hidden="1" customHeight="1" x14ac:dyDescent="0.25">
      <c r="R289" s="36"/>
    </row>
    <row r="290" spans="18:18" ht="20.100000000000001" hidden="1" customHeight="1" x14ac:dyDescent="0.25">
      <c r="R290" s="36"/>
    </row>
    <row r="291" spans="18:18" ht="20.100000000000001" hidden="1" customHeight="1" x14ac:dyDescent="0.25">
      <c r="R291" s="36"/>
    </row>
    <row r="292" spans="18:18" ht="20.100000000000001" hidden="1" customHeight="1" x14ac:dyDescent="0.25">
      <c r="R292" s="36"/>
    </row>
    <row r="293" spans="18:18" ht="20.100000000000001" hidden="1" customHeight="1" x14ac:dyDescent="0.25">
      <c r="R293" s="36"/>
    </row>
    <row r="294" spans="18:18" ht="20.100000000000001" hidden="1" customHeight="1" x14ac:dyDescent="0.25">
      <c r="R294" s="36"/>
    </row>
    <row r="295" spans="18:18" ht="20.100000000000001" hidden="1" customHeight="1" x14ac:dyDescent="0.25">
      <c r="R295" s="36"/>
    </row>
    <row r="296" spans="18:18" ht="20.100000000000001" hidden="1" customHeight="1" x14ac:dyDescent="0.25">
      <c r="R296" s="36"/>
    </row>
    <row r="297" spans="18:18" ht="20.100000000000001" hidden="1" customHeight="1" x14ac:dyDescent="0.25">
      <c r="R297" s="36"/>
    </row>
    <row r="298" spans="18:18" ht="20.100000000000001" hidden="1" customHeight="1" x14ac:dyDescent="0.25">
      <c r="R298" s="36"/>
    </row>
    <row r="299" spans="18:18" ht="20.100000000000001" hidden="1" customHeight="1" x14ac:dyDescent="0.25">
      <c r="R299" s="36"/>
    </row>
    <row r="300" spans="18:18" ht="20.100000000000001" hidden="1" customHeight="1" x14ac:dyDescent="0.25">
      <c r="R300" s="36"/>
    </row>
    <row r="301" spans="18:18" ht="20.100000000000001" hidden="1" customHeight="1" x14ac:dyDescent="0.25">
      <c r="R301" s="36"/>
    </row>
    <row r="302" spans="18:18" ht="20.100000000000001" hidden="1" customHeight="1" x14ac:dyDescent="0.25">
      <c r="R302" s="36"/>
    </row>
    <row r="303" spans="18:18" ht="20.100000000000001" hidden="1" customHeight="1" x14ac:dyDescent="0.25">
      <c r="R303" s="36"/>
    </row>
    <row r="304" spans="18:18" ht="20.100000000000001" hidden="1" customHeight="1" x14ac:dyDescent="0.25">
      <c r="R304" s="36"/>
    </row>
    <row r="305" spans="18:18" ht="20.100000000000001" hidden="1" customHeight="1" x14ac:dyDescent="0.25">
      <c r="R305" s="36"/>
    </row>
    <row r="306" spans="18:18" ht="20.100000000000001" hidden="1" customHeight="1" x14ac:dyDescent="0.25">
      <c r="R306" s="36"/>
    </row>
    <row r="307" spans="18:18" ht="20.100000000000001" hidden="1" customHeight="1" x14ac:dyDescent="0.25">
      <c r="R307" s="36"/>
    </row>
    <row r="308" spans="18:18" ht="20.100000000000001" hidden="1" customHeight="1" x14ac:dyDescent="0.25">
      <c r="R308" s="36"/>
    </row>
    <row r="309" spans="18:18" ht="20.100000000000001" hidden="1" customHeight="1" x14ac:dyDescent="0.25">
      <c r="R309" s="36"/>
    </row>
    <row r="310" spans="18:18" ht="20.100000000000001" hidden="1" customHeight="1" x14ac:dyDescent="0.25">
      <c r="R310" s="36"/>
    </row>
    <row r="311" spans="18:18" ht="20.100000000000001" hidden="1" customHeight="1" x14ac:dyDescent="0.25">
      <c r="R311" s="36"/>
    </row>
    <row r="312" spans="18:18" ht="20.100000000000001" hidden="1" customHeight="1" x14ac:dyDescent="0.25">
      <c r="R312" s="36"/>
    </row>
    <row r="313" spans="18:18" ht="20.100000000000001" hidden="1" customHeight="1" x14ac:dyDescent="0.25">
      <c r="R313" s="36"/>
    </row>
    <row r="314" spans="18:18" ht="20.100000000000001" hidden="1" customHeight="1" x14ac:dyDescent="0.25">
      <c r="R314" s="36"/>
    </row>
    <row r="315" spans="18:18" ht="20.100000000000001" hidden="1" customHeight="1" x14ac:dyDescent="0.25">
      <c r="R315" s="36"/>
    </row>
    <row r="316" spans="18:18" ht="20.100000000000001" hidden="1" customHeight="1" x14ac:dyDescent="0.25">
      <c r="R316" s="36"/>
    </row>
    <row r="317" spans="18:18" ht="20.100000000000001" hidden="1" customHeight="1" x14ac:dyDescent="0.25">
      <c r="R317" s="36"/>
    </row>
    <row r="318" spans="18:18" ht="20.100000000000001" hidden="1" customHeight="1" x14ac:dyDescent="0.25">
      <c r="R318" s="36"/>
    </row>
    <row r="319" spans="18:18" ht="20.100000000000001" hidden="1" customHeight="1" x14ac:dyDescent="0.25">
      <c r="R319" s="36"/>
    </row>
    <row r="320" spans="18:18" ht="20.100000000000001" hidden="1" customHeight="1" x14ac:dyDescent="0.25">
      <c r="R320" s="36"/>
    </row>
    <row r="321" spans="18:18" ht="20.100000000000001" hidden="1" customHeight="1" x14ac:dyDescent="0.25">
      <c r="R321" s="36"/>
    </row>
    <row r="322" spans="18:18" ht="20.100000000000001" hidden="1" customHeight="1" x14ac:dyDescent="0.25">
      <c r="R322" s="36"/>
    </row>
    <row r="323" spans="18:18" ht="20.100000000000001" hidden="1" customHeight="1" x14ac:dyDescent="0.25">
      <c r="R323" s="36"/>
    </row>
    <row r="324" spans="18:18" ht="20.100000000000001" hidden="1" customHeight="1" x14ac:dyDescent="0.25">
      <c r="R324" s="36"/>
    </row>
    <row r="325" spans="18:18" ht="20.100000000000001" hidden="1" customHeight="1" x14ac:dyDescent="0.25">
      <c r="R325" s="36"/>
    </row>
    <row r="326" spans="18:18" ht="20.100000000000001" hidden="1" customHeight="1" x14ac:dyDescent="0.25">
      <c r="R326" s="36"/>
    </row>
    <row r="327" spans="18:18" ht="20.100000000000001" hidden="1" customHeight="1" x14ac:dyDescent="0.25">
      <c r="R327" s="36"/>
    </row>
    <row r="328" spans="18:18" ht="20.100000000000001" hidden="1" customHeight="1" x14ac:dyDescent="0.25">
      <c r="R328" s="36"/>
    </row>
    <row r="329" spans="18:18" ht="20.100000000000001" hidden="1" customHeight="1" x14ac:dyDescent="0.25">
      <c r="R329" s="36"/>
    </row>
    <row r="330" spans="18:18" ht="20.100000000000001" hidden="1" customHeight="1" x14ac:dyDescent="0.25">
      <c r="R330" s="36"/>
    </row>
    <row r="331" spans="18:18" ht="20.100000000000001" hidden="1" customHeight="1" x14ac:dyDescent="0.25">
      <c r="R331" s="36"/>
    </row>
    <row r="332" spans="18:18" ht="20.100000000000001" hidden="1" customHeight="1" x14ac:dyDescent="0.25">
      <c r="R332" s="36"/>
    </row>
    <row r="333" spans="18:18" ht="20.100000000000001" hidden="1" customHeight="1" x14ac:dyDescent="0.25">
      <c r="R333" s="36"/>
    </row>
    <row r="334" spans="18:18" ht="20.100000000000001" hidden="1" customHeight="1" x14ac:dyDescent="0.25">
      <c r="R334" s="36"/>
    </row>
    <row r="335" spans="18:18" ht="20.100000000000001" hidden="1" customHeight="1" x14ac:dyDescent="0.25">
      <c r="R335" s="36"/>
    </row>
    <row r="336" spans="18:18" ht="20.100000000000001" hidden="1" customHeight="1" x14ac:dyDescent="0.25">
      <c r="R336" s="36"/>
    </row>
    <row r="337" spans="18:18" ht="20.100000000000001" hidden="1" customHeight="1" x14ac:dyDescent="0.25">
      <c r="R337" s="36"/>
    </row>
    <row r="338" spans="18:18" ht="20.100000000000001" hidden="1" customHeight="1" x14ac:dyDescent="0.25">
      <c r="R338" s="36"/>
    </row>
    <row r="339" spans="18:18" ht="20.100000000000001" hidden="1" customHeight="1" x14ac:dyDescent="0.25">
      <c r="R339" s="36"/>
    </row>
    <row r="340" spans="18:18" ht="20.100000000000001" hidden="1" customHeight="1" x14ac:dyDescent="0.25">
      <c r="R340" s="36"/>
    </row>
    <row r="341" spans="18:18" ht="20.100000000000001" hidden="1" customHeight="1" x14ac:dyDescent="0.25">
      <c r="R341" s="36"/>
    </row>
    <row r="342" spans="18:18" ht="20.100000000000001" hidden="1" customHeight="1" x14ac:dyDescent="0.25">
      <c r="R342" s="36"/>
    </row>
    <row r="343" spans="18:18" ht="20.100000000000001" hidden="1" customHeight="1" x14ac:dyDescent="0.25">
      <c r="R343" s="36"/>
    </row>
    <row r="344" spans="18:18" ht="20.100000000000001" hidden="1" customHeight="1" x14ac:dyDescent="0.25">
      <c r="R344" s="36"/>
    </row>
    <row r="345" spans="18:18" ht="20.100000000000001" hidden="1" customHeight="1" x14ac:dyDescent="0.25">
      <c r="R345" s="36"/>
    </row>
    <row r="346" spans="18:18" ht="20.100000000000001" hidden="1" customHeight="1" x14ac:dyDescent="0.25">
      <c r="R346" s="36"/>
    </row>
    <row r="347" spans="18:18" ht="20.100000000000001" hidden="1" customHeight="1" x14ac:dyDescent="0.25">
      <c r="R347" s="36"/>
    </row>
    <row r="348" spans="18:18" ht="20.100000000000001" hidden="1" customHeight="1" x14ac:dyDescent="0.25">
      <c r="R348" s="36"/>
    </row>
    <row r="349" spans="18:18" ht="20.100000000000001" hidden="1" customHeight="1" x14ac:dyDescent="0.25">
      <c r="R349" s="36"/>
    </row>
    <row r="350" spans="18:18" ht="20.100000000000001" hidden="1" customHeight="1" x14ac:dyDescent="0.25">
      <c r="R350" s="36"/>
    </row>
    <row r="351" spans="18:18" ht="20.100000000000001" hidden="1" customHeight="1" x14ac:dyDescent="0.25">
      <c r="R351" s="36"/>
    </row>
    <row r="352" spans="18:18" ht="20.100000000000001" hidden="1" customHeight="1" x14ac:dyDescent="0.25">
      <c r="R352" s="36"/>
    </row>
    <row r="353" spans="18:18" ht="20.100000000000001" hidden="1" customHeight="1" x14ac:dyDescent="0.25">
      <c r="R353" s="36"/>
    </row>
    <row r="354" spans="18:18" ht="20.100000000000001" hidden="1" customHeight="1" x14ac:dyDescent="0.25">
      <c r="R354" s="36"/>
    </row>
    <row r="355" spans="18:18" ht="20.100000000000001" hidden="1" customHeight="1" x14ac:dyDescent="0.25">
      <c r="R355" s="36"/>
    </row>
    <row r="356" spans="18:18" ht="20.100000000000001" hidden="1" customHeight="1" x14ac:dyDescent="0.25">
      <c r="R356" s="36"/>
    </row>
    <row r="357" spans="18:18" ht="20.100000000000001" hidden="1" customHeight="1" x14ac:dyDescent="0.25">
      <c r="R357" s="36"/>
    </row>
    <row r="358" spans="18:18" ht="20.100000000000001" hidden="1" customHeight="1" x14ac:dyDescent="0.25">
      <c r="R358" s="36"/>
    </row>
    <row r="359" spans="18:18" ht="20.100000000000001" hidden="1" customHeight="1" x14ac:dyDescent="0.25">
      <c r="R359" s="36"/>
    </row>
    <row r="360" spans="18:18" ht="20.100000000000001" hidden="1" customHeight="1" x14ac:dyDescent="0.25">
      <c r="R360" s="36"/>
    </row>
    <row r="361" spans="18:18" ht="20.100000000000001" hidden="1" customHeight="1" x14ac:dyDescent="0.25">
      <c r="R361" s="36"/>
    </row>
    <row r="362" spans="18:18" ht="20.100000000000001" hidden="1" customHeight="1" x14ac:dyDescent="0.25">
      <c r="R362" s="36"/>
    </row>
    <row r="363" spans="18:18" ht="20.100000000000001" hidden="1" customHeight="1" x14ac:dyDescent="0.25">
      <c r="R363" s="36"/>
    </row>
    <row r="364" spans="18:18" ht="20.100000000000001" hidden="1" customHeight="1" x14ac:dyDescent="0.25">
      <c r="R364" s="36"/>
    </row>
    <row r="365" spans="18:18" ht="20.100000000000001" hidden="1" customHeight="1" x14ac:dyDescent="0.25">
      <c r="R365" s="36"/>
    </row>
    <row r="366" spans="18:18" ht="20.100000000000001" hidden="1" customHeight="1" x14ac:dyDescent="0.25">
      <c r="R366" s="36"/>
    </row>
    <row r="367" spans="18:18" ht="20.100000000000001" hidden="1" customHeight="1" x14ac:dyDescent="0.25">
      <c r="R367" s="36"/>
    </row>
    <row r="368" spans="18:18" ht="20.100000000000001" hidden="1" customHeight="1" x14ac:dyDescent="0.25">
      <c r="R368" s="36"/>
    </row>
    <row r="369" spans="18:18" ht="20.100000000000001" hidden="1" customHeight="1" x14ac:dyDescent="0.25">
      <c r="R369" s="36"/>
    </row>
    <row r="370" spans="18:18" ht="20.100000000000001" hidden="1" customHeight="1" x14ac:dyDescent="0.25">
      <c r="R370" s="36"/>
    </row>
    <row r="371" spans="18:18" ht="20.100000000000001" hidden="1" customHeight="1" x14ac:dyDescent="0.25">
      <c r="R371" s="36"/>
    </row>
    <row r="372" spans="18:18" ht="20.100000000000001" hidden="1" customHeight="1" x14ac:dyDescent="0.25">
      <c r="R372" s="36"/>
    </row>
    <row r="373" spans="18:18" ht="20.100000000000001" hidden="1" customHeight="1" x14ac:dyDescent="0.25">
      <c r="R373" s="36"/>
    </row>
    <row r="374" spans="18:18" ht="20.100000000000001" hidden="1" customHeight="1" x14ac:dyDescent="0.25">
      <c r="R374" s="36"/>
    </row>
    <row r="375" spans="18:18" ht="20.100000000000001" hidden="1" customHeight="1" x14ac:dyDescent="0.25">
      <c r="R375" s="36"/>
    </row>
    <row r="376" spans="18:18" ht="20.100000000000001" hidden="1" customHeight="1" x14ac:dyDescent="0.25">
      <c r="R376" s="36"/>
    </row>
    <row r="377" spans="18:18" ht="20.100000000000001" hidden="1" customHeight="1" x14ac:dyDescent="0.25">
      <c r="R377" s="36"/>
    </row>
    <row r="378" spans="18:18" ht="20.100000000000001" hidden="1" customHeight="1" x14ac:dyDescent="0.25">
      <c r="R378" s="36"/>
    </row>
    <row r="379" spans="18:18" ht="20.100000000000001" hidden="1" customHeight="1" x14ac:dyDescent="0.25">
      <c r="R379" s="36"/>
    </row>
    <row r="380" spans="18:18" ht="20.100000000000001" hidden="1" customHeight="1" x14ac:dyDescent="0.25">
      <c r="R380" s="36"/>
    </row>
    <row r="381" spans="18:18" ht="20.100000000000001" hidden="1" customHeight="1" x14ac:dyDescent="0.25">
      <c r="R381" s="36"/>
    </row>
    <row r="382" spans="18:18" ht="20.100000000000001" hidden="1" customHeight="1" x14ac:dyDescent="0.25">
      <c r="R382" s="36"/>
    </row>
    <row r="383" spans="18:18" ht="20.100000000000001" hidden="1" customHeight="1" x14ac:dyDescent="0.25">
      <c r="R383" s="36"/>
    </row>
    <row r="384" spans="18:18" ht="20.100000000000001" hidden="1" customHeight="1" x14ac:dyDescent="0.25">
      <c r="R384" s="36"/>
    </row>
    <row r="385" spans="18:18" ht="20.100000000000001" hidden="1" customHeight="1" x14ac:dyDescent="0.25">
      <c r="R385" s="36"/>
    </row>
    <row r="386" spans="18:18" ht="20.100000000000001" hidden="1" customHeight="1" x14ac:dyDescent="0.25">
      <c r="R386" s="36"/>
    </row>
    <row r="387" spans="18:18" ht="20.100000000000001" hidden="1" customHeight="1" x14ac:dyDescent="0.25">
      <c r="R387" s="36"/>
    </row>
    <row r="388" spans="18:18" ht="20.100000000000001" hidden="1" customHeight="1" x14ac:dyDescent="0.25">
      <c r="R388" s="36"/>
    </row>
    <row r="389" spans="18:18" ht="20.100000000000001" hidden="1" customHeight="1" x14ac:dyDescent="0.25">
      <c r="R389" s="36"/>
    </row>
    <row r="390" spans="18:18" ht="20.100000000000001" hidden="1" customHeight="1" x14ac:dyDescent="0.25">
      <c r="R390" s="36"/>
    </row>
    <row r="391" spans="18:18" ht="20.100000000000001" hidden="1" customHeight="1" x14ac:dyDescent="0.25">
      <c r="R391" s="36"/>
    </row>
    <row r="392" spans="18:18" ht="20.100000000000001" hidden="1" customHeight="1" x14ac:dyDescent="0.25">
      <c r="R392" s="36"/>
    </row>
    <row r="393" spans="18:18" ht="20.100000000000001" hidden="1" customHeight="1" x14ac:dyDescent="0.25">
      <c r="R393" s="36"/>
    </row>
    <row r="394" spans="18:18" ht="20.100000000000001" hidden="1" customHeight="1" x14ac:dyDescent="0.25">
      <c r="R394" s="36"/>
    </row>
    <row r="395" spans="18:18" ht="20.100000000000001" hidden="1" customHeight="1" x14ac:dyDescent="0.25">
      <c r="R395" s="36"/>
    </row>
    <row r="396" spans="18:18" ht="20.100000000000001" hidden="1" customHeight="1" x14ac:dyDescent="0.25">
      <c r="R396" s="36"/>
    </row>
    <row r="397" spans="18:18" ht="20.100000000000001" hidden="1" customHeight="1" x14ac:dyDescent="0.25">
      <c r="R397" s="36"/>
    </row>
    <row r="398" spans="18:18" ht="20.100000000000001" hidden="1" customHeight="1" x14ac:dyDescent="0.25">
      <c r="R398" s="36"/>
    </row>
    <row r="399" spans="18:18" ht="20.100000000000001" hidden="1" customHeight="1" x14ac:dyDescent="0.25">
      <c r="R399" s="36"/>
    </row>
    <row r="400" spans="18:18" ht="20.100000000000001" hidden="1" customHeight="1" x14ac:dyDescent="0.25">
      <c r="R400" s="36"/>
    </row>
    <row r="401" spans="18:18" ht="20.100000000000001" hidden="1" customHeight="1" x14ac:dyDescent="0.25">
      <c r="R401" s="36"/>
    </row>
    <row r="402" spans="18:18" ht="20.100000000000001" hidden="1" customHeight="1" x14ac:dyDescent="0.25">
      <c r="R402" s="36"/>
    </row>
    <row r="403" spans="18:18" ht="20.100000000000001" hidden="1" customHeight="1" x14ac:dyDescent="0.25">
      <c r="R403" s="36"/>
    </row>
    <row r="404" spans="18:18" ht="20.100000000000001" hidden="1" customHeight="1" x14ac:dyDescent="0.25">
      <c r="R404" s="36"/>
    </row>
    <row r="405" spans="18:18" ht="20.100000000000001" hidden="1" customHeight="1" x14ac:dyDescent="0.25">
      <c r="R405" s="36"/>
    </row>
    <row r="406" spans="18:18" ht="20.100000000000001" hidden="1" customHeight="1" x14ac:dyDescent="0.25">
      <c r="R406" s="36"/>
    </row>
    <row r="407" spans="18:18" ht="20.100000000000001" hidden="1" customHeight="1" x14ac:dyDescent="0.25">
      <c r="R407" s="36"/>
    </row>
    <row r="408" spans="18:18" ht="20.100000000000001" hidden="1" customHeight="1" x14ac:dyDescent="0.25">
      <c r="R408" s="36"/>
    </row>
    <row r="409" spans="18:18" ht="20.100000000000001" hidden="1" customHeight="1" x14ac:dyDescent="0.25">
      <c r="R409" s="36"/>
    </row>
    <row r="410" spans="18:18" ht="20.100000000000001" hidden="1" customHeight="1" x14ac:dyDescent="0.25">
      <c r="R410" s="36"/>
    </row>
    <row r="411" spans="18:18" ht="20.100000000000001" hidden="1" customHeight="1" x14ac:dyDescent="0.25">
      <c r="R411" s="36"/>
    </row>
    <row r="412" spans="18:18" ht="20.100000000000001" hidden="1" customHeight="1" x14ac:dyDescent="0.25">
      <c r="R412" s="36"/>
    </row>
    <row r="413" spans="18:18" ht="20.100000000000001" hidden="1" customHeight="1" x14ac:dyDescent="0.25">
      <c r="R413" s="36"/>
    </row>
    <row r="414" spans="18:18" ht="20.100000000000001" hidden="1" customHeight="1" x14ac:dyDescent="0.25">
      <c r="R414" s="36"/>
    </row>
    <row r="415" spans="18:18" ht="20.100000000000001" hidden="1" customHeight="1" x14ac:dyDescent="0.25">
      <c r="R415" s="36"/>
    </row>
    <row r="416" spans="18:18" ht="20.100000000000001" hidden="1" customHeight="1" x14ac:dyDescent="0.25">
      <c r="R416" s="36"/>
    </row>
    <row r="417" spans="18:18" ht="20.100000000000001" hidden="1" customHeight="1" x14ac:dyDescent="0.25">
      <c r="R417" s="36"/>
    </row>
    <row r="418" spans="18:18" ht="20.100000000000001" hidden="1" customHeight="1" x14ac:dyDescent="0.25">
      <c r="R418" s="36"/>
    </row>
    <row r="419" spans="18:18" ht="20.100000000000001" hidden="1" customHeight="1" x14ac:dyDescent="0.25">
      <c r="R419" s="36"/>
    </row>
    <row r="420" spans="18:18" ht="20.100000000000001" hidden="1" customHeight="1" x14ac:dyDescent="0.25">
      <c r="R420" s="36"/>
    </row>
    <row r="421" spans="18:18" ht="20.100000000000001" hidden="1" customHeight="1" x14ac:dyDescent="0.25">
      <c r="R421" s="36"/>
    </row>
    <row r="422" spans="18:18" ht="20.100000000000001" hidden="1" customHeight="1" x14ac:dyDescent="0.25">
      <c r="R422" s="36"/>
    </row>
    <row r="423" spans="18:18" ht="20.100000000000001" hidden="1" customHeight="1" x14ac:dyDescent="0.25">
      <c r="R423" s="36"/>
    </row>
    <row r="424" spans="18:18" ht="20.100000000000001" hidden="1" customHeight="1" x14ac:dyDescent="0.25">
      <c r="R424" s="36"/>
    </row>
    <row r="425" spans="18:18" ht="20.100000000000001" hidden="1" customHeight="1" x14ac:dyDescent="0.25">
      <c r="R425" s="36"/>
    </row>
    <row r="426" spans="18:18" ht="20.100000000000001" hidden="1" customHeight="1" x14ac:dyDescent="0.25">
      <c r="R426" s="36"/>
    </row>
    <row r="427" spans="18:18" ht="20.100000000000001" hidden="1" customHeight="1" x14ac:dyDescent="0.25">
      <c r="R427" s="36"/>
    </row>
    <row r="428" spans="18:18" ht="20.100000000000001" hidden="1" customHeight="1" x14ac:dyDescent="0.25">
      <c r="R428" s="36"/>
    </row>
    <row r="429" spans="18:18" ht="20.100000000000001" hidden="1" customHeight="1" x14ac:dyDescent="0.25">
      <c r="R429" s="36"/>
    </row>
    <row r="430" spans="18:18" ht="20.100000000000001" hidden="1" customHeight="1" x14ac:dyDescent="0.25">
      <c r="R430" s="36"/>
    </row>
    <row r="431" spans="18:18" ht="20.100000000000001" hidden="1" customHeight="1" x14ac:dyDescent="0.25">
      <c r="R431" s="36"/>
    </row>
    <row r="432" spans="18:18" ht="20.100000000000001" hidden="1" customHeight="1" x14ac:dyDescent="0.25">
      <c r="R432" s="36"/>
    </row>
    <row r="433" spans="18:18" ht="20.100000000000001" hidden="1" customHeight="1" x14ac:dyDescent="0.25">
      <c r="R433" s="36"/>
    </row>
    <row r="434" spans="18:18" ht="20.100000000000001" hidden="1" customHeight="1" x14ac:dyDescent="0.25">
      <c r="R434" s="36"/>
    </row>
    <row r="435" spans="18:18" ht="20.100000000000001" hidden="1" customHeight="1" x14ac:dyDescent="0.25">
      <c r="R435" s="36"/>
    </row>
    <row r="436" spans="18:18" ht="20.100000000000001" hidden="1" customHeight="1" x14ac:dyDescent="0.25">
      <c r="R436" s="36"/>
    </row>
    <row r="437" spans="18:18" ht="20.100000000000001" hidden="1" customHeight="1" x14ac:dyDescent="0.25">
      <c r="R437" s="36"/>
    </row>
    <row r="438" spans="18:18" ht="20.100000000000001" hidden="1" customHeight="1" x14ac:dyDescent="0.25">
      <c r="R438" s="36"/>
    </row>
    <row r="439" spans="18:18" ht="20.100000000000001" hidden="1" customHeight="1" x14ac:dyDescent="0.25">
      <c r="R439" s="36"/>
    </row>
    <row r="440" spans="18:18" ht="20.100000000000001" hidden="1" customHeight="1" x14ac:dyDescent="0.25">
      <c r="R440" s="36"/>
    </row>
    <row r="441" spans="18:18" ht="20.100000000000001" hidden="1" customHeight="1" x14ac:dyDescent="0.25">
      <c r="R441" s="36"/>
    </row>
    <row r="442" spans="18:18" ht="20.100000000000001" hidden="1" customHeight="1" x14ac:dyDescent="0.25">
      <c r="R442" s="36"/>
    </row>
    <row r="443" spans="18:18" ht="20.100000000000001" hidden="1" customHeight="1" x14ac:dyDescent="0.25">
      <c r="R443" s="36"/>
    </row>
    <row r="444" spans="18:18" ht="20.100000000000001" hidden="1" customHeight="1" x14ac:dyDescent="0.25">
      <c r="R444" s="36"/>
    </row>
    <row r="445" spans="18:18" ht="20.100000000000001" hidden="1" customHeight="1" x14ac:dyDescent="0.25">
      <c r="R445" s="36"/>
    </row>
    <row r="446" spans="18:18" ht="20.100000000000001" hidden="1" customHeight="1" x14ac:dyDescent="0.25">
      <c r="R446" s="36"/>
    </row>
    <row r="447" spans="18:18" ht="20.100000000000001" hidden="1" customHeight="1" x14ac:dyDescent="0.25">
      <c r="R447" s="36"/>
    </row>
    <row r="448" spans="18:18" ht="20.100000000000001" hidden="1" customHeight="1" x14ac:dyDescent="0.25">
      <c r="R448" s="36"/>
    </row>
    <row r="449" spans="18:18" ht="20.100000000000001" hidden="1" customHeight="1" x14ac:dyDescent="0.25">
      <c r="R449" s="36"/>
    </row>
    <row r="450" spans="18:18" ht="20.100000000000001" hidden="1" customHeight="1" x14ac:dyDescent="0.25">
      <c r="R450" s="36"/>
    </row>
    <row r="451" spans="18:18" ht="20.100000000000001" hidden="1" customHeight="1" x14ac:dyDescent="0.25">
      <c r="R451" s="36"/>
    </row>
    <row r="452" spans="18:18" ht="20.100000000000001" hidden="1" customHeight="1" x14ac:dyDescent="0.25">
      <c r="R452" s="36"/>
    </row>
    <row r="453" spans="18:18" ht="20.100000000000001" hidden="1" customHeight="1" x14ac:dyDescent="0.25">
      <c r="R453" s="36"/>
    </row>
    <row r="454" spans="18:18" ht="20.100000000000001" hidden="1" customHeight="1" x14ac:dyDescent="0.25">
      <c r="R454" s="36"/>
    </row>
    <row r="455" spans="18:18" ht="20.100000000000001" hidden="1" customHeight="1" x14ac:dyDescent="0.25">
      <c r="R455" s="36"/>
    </row>
    <row r="456" spans="18:18" ht="20.100000000000001" hidden="1" customHeight="1" x14ac:dyDescent="0.25">
      <c r="R456" s="36"/>
    </row>
    <row r="457" spans="18:18" ht="20.100000000000001" hidden="1" customHeight="1" x14ac:dyDescent="0.25">
      <c r="R457" s="36"/>
    </row>
    <row r="458" spans="18:18" ht="20.100000000000001" hidden="1" customHeight="1" x14ac:dyDescent="0.25">
      <c r="R458" s="36"/>
    </row>
    <row r="459" spans="18:18" ht="20.100000000000001" hidden="1" customHeight="1" x14ac:dyDescent="0.25">
      <c r="R459" s="36"/>
    </row>
    <row r="460" spans="18:18" ht="20.100000000000001" hidden="1" customHeight="1" x14ac:dyDescent="0.25">
      <c r="R460" s="36"/>
    </row>
    <row r="461" spans="18:18" ht="20.100000000000001" hidden="1" customHeight="1" x14ac:dyDescent="0.25">
      <c r="R461" s="36"/>
    </row>
    <row r="462" spans="18:18" ht="20.100000000000001" hidden="1" customHeight="1" x14ac:dyDescent="0.25">
      <c r="R462" s="36"/>
    </row>
    <row r="463" spans="18:18" ht="20.100000000000001" hidden="1" customHeight="1" x14ac:dyDescent="0.25">
      <c r="R463" s="36"/>
    </row>
    <row r="464" spans="18:18" ht="20.100000000000001" hidden="1" customHeight="1" x14ac:dyDescent="0.25">
      <c r="R464" s="36"/>
    </row>
    <row r="465" spans="18:18" ht="20.100000000000001" hidden="1" customHeight="1" x14ac:dyDescent="0.25">
      <c r="R465" s="36"/>
    </row>
    <row r="466" spans="18:18" ht="20.100000000000001" hidden="1" customHeight="1" x14ac:dyDescent="0.25">
      <c r="R466" s="36"/>
    </row>
    <row r="467" spans="18:18" ht="20.100000000000001" hidden="1" customHeight="1" x14ac:dyDescent="0.25">
      <c r="R467" s="36"/>
    </row>
    <row r="468" spans="18:18" ht="20.100000000000001" hidden="1" customHeight="1" x14ac:dyDescent="0.25">
      <c r="R468" s="36"/>
    </row>
    <row r="469" spans="18:18" ht="20.100000000000001" hidden="1" customHeight="1" x14ac:dyDescent="0.25">
      <c r="R469" s="36"/>
    </row>
    <row r="470" spans="18:18" ht="20.100000000000001" hidden="1" customHeight="1" x14ac:dyDescent="0.25">
      <c r="R470" s="36"/>
    </row>
    <row r="471" spans="18:18" ht="20.100000000000001" hidden="1" customHeight="1" x14ac:dyDescent="0.25">
      <c r="R471" s="36"/>
    </row>
    <row r="472" spans="18:18" ht="20.100000000000001" hidden="1" customHeight="1" x14ac:dyDescent="0.25">
      <c r="R472" s="36"/>
    </row>
    <row r="473" spans="18:18" ht="20.100000000000001" hidden="1" customHeight="1" x14ac:dyDescent="0.25">
      <c r="R473" s="36"/>
    </row>
    <row r="474" spans="18:18" ht="20.100000000000001" hidden="1" customHeight="1" x14ac:dyDescent="0.25">
      <c r="R474" s="36"/>
    </row>
    <row r="475" spans="18:18" ht="20.100000000000001" hidden="1" customHeight="1" x14ac:dyDescent="0.25">
      <c r="R475" s="36"/>
    </row>
    <row r="476" spans="18:18" ht="20.100000000000001" hidden="1" customHeight="1" x14ac:dyDescent="0.25">
      <c r="R476" s="36"/>
    </row>
    <row r="477" spans="18:18" ht="20.100000000000001" hidden="1" customHeight="1" x14ac:dyDescent="0.25">
      <c r="R477" s="36"/>
    </row>
    <row r="478" spans="18:18" ht="20.100000000000001" hidden="1" customHeight="1" x14ac:dyDescent="0.25">
      <c r="R478" s="36"/>
    </row>
    <row r="479" spans="18:18" ht="20.100000000000001" hidden="1" customHeight="1" x14ac:dyDescent="0.25">
      <c r="R479" s="36"/>
    </row>
    <row r="480" spans="18:18" ht="20.100000000000001" hidden="1" customHeight="1" x14ac:dyDescent="0.25">
      <c r="R480" s="36"/>
    </row>
    <row r="481" spans="18:18" ht="20.100000000000001" hidden="1" customHeight="1" x14ac:dyDescent="0.25">
      <c r="R481" s="36"/>
    </row>
    <row r="482" spans="18:18" ht="20.100000000000001" hidden="1" customHeight="1" x14ac:dyDescent="0.25">
      <c r="R482" s="36"/>
    </row>
    <row r="483" spans="18:18" ht="20.100000000000001" hidden="1" customHeight="1" x14ac:dyDescent="0.25">
      <c r="R483" s="36"/>
    </row>
    <row r="484" spans="18:18" ht="20.100000000000001" hidden="1" customHeight="1" x14ac:dyDescent="0.25">
      <c r="R484" s="36"/>
    </row>
    <row r="485" spans="18:18" ht="20.100000000000001" hidden="1" customHeight="1" x14ac:dyDescent="0.25">
      <c r="R485" s="36"/>
    </row>
    <row r="486" spans="18:18" ht="20.100000000000001" hidden="1" customHeight="1" x14ac:dyDescent="0.25">
      <c r="R486" s="36"/>
    </row>
    <row r="487" spans="18:18" ht="20.100000000000001" hidden="1" customHeight="1" x14ac:dyDescent="0.25">
      <c r="R487" s="36"/>
    </row>
    <row r="488" spans="18:18" ht="20.100000000000001" hidden="1" customHeight="1" x14ac:dyDescent="0.25">
      <c r="R488" s="36"/>
    </row>
    <row r="489" spans="18:18" ht="20.100000000000001" hidden="1" customHeight="1" x14ac:dyDescent="0.25">
      <c r="R489" s="36"/>
    </row>
    <row r="490" spans="18:18" ht="20.100000000000001" hidden="1" customHeight="1" x14ac:dyDescent="0.25">
      <c r="R490" s="36"/>
    </row>
    <row r="491" spans="18:18" ht="20.100000000000001" hidden="1" customHeight="1" x14ac:dyDescent="0.25">
      <c r="R491" s="36"/>
    </row>
    <row r="492" spans="18:18" ht="20.100000000000001" hidden="1" customHeight="1" x14ac:dyDescent="0.25">
      <c r="R492" s="36"/>
    </row>
    <row r="493" spans="18:18" ht="20.100000000000001" hidden="1" customHeight="1" x14ac:dyDescent="0.25">
      <c r="R493" s="36"/>
    </row>
    <row r="494" spans="18:18" ht="20.100000000000001" hidden="1" customHeight="1" x14ac:dyDescent="0.25">
      <c r="R494" s="36"/>
    </row>
    <row r="495" spans="18:18" ht="20.100000000000001" hidden="1" customHeight="1" x14ac:dyDescent="0.25">
      <c r="R495" s="36"/>
    </row>
    <row r="496" spans="18:18" ht="20.100000000000001" hidden="1" customHeight="1" x14ac:dyDescent="0.25">
      <c r="R496" s="36"/>
    </row>
    <row r="497" spans="18:18" ht="20.100000000000001" hidden="1" customHeight="1" x14ac:dyDescent="0.25">
      <c r="R497" s="36"/>
    </row>
    <row r="498" spans="18:18" ht="20.100000000000001" hidden="1" customHeight="1" x14ac:dyDescent="0.25">
      <c r="R498" s="36"/>
    </row>
    <row r="499" spans="18:18" ht="20.100000000000001" hidden="1" customHeight="1" x14ac:dyDescent="0.25">
      <c r="R499" s="36"/>
    </row>
    <row r="500" spans="18:18" ht="20.100000000000001" hidden="1" customHeight="1" x14ac:dyDescent="0.25">
      <c r="R500" s="36"/>
    </row>
    <row r="501" spans="18:18" ht="20.100000000000001" hidden="1" customHeight="1" x14ac:dyDescent="0.25">
      <c r="R501" s="36"/>
    </row>
    <row r="502" spans="18:18" ht="20.100000000000001" hidden="1" customHeight="1" x14ac:dyDescent="0.25">
      <c r="R502" s="36"/>
    </row>
    <row r="503" spans="18:18" ht="20.100000000000001" hidden="1" customHeight="1" x14ac:dyDescent="0.25">
      <c r="R503" s="36"/>
    </row>
    <row r="504" spans="18:18" ht="20.100000000000001" hidden="1" customHeight="1" x14ac:dyDescent="0.25">
      <c r="R504" s="36"/>
    </row>
    <row r="505" spans="18:18" ht="20.100000000000001" hidden="1" customHeight="1" x14ac:dyDescent="0.25">
      <c r="R505" s="36"/>
    </row>
    <row r="506" spans="18:18" ht="20.100000000000001" hidden="1" customHeight="1" x14ac:dyDescent="0.25">
      <c r="R506" s="36"/>
    </row>
    <row r="507" spans="18:18" ht="20.100000000000001" hidden="1" customHeight="1" x14ac:dyDescent="0.25">
      <c r="R507" s="36"/>
    </row>
    <row r="508" spans="18:18" ht="20.100000000000001" hidden="1" customHeight="1" x14ac:dyDescent="0.25">
      <c r="R508" s="36"/>
    </row>
    <row r="509" spans="18:18" ht="20.100000000000001" hidden="1" customHeight="1" x14ac:dyDescent="0.25">
      <c r="R509" s="36"/>
    </row>
    <row r="510" spans="18:18" ht="20.100000000000001" hidden="1" customHeight="1" x14ac:dyDescent="0.25">
      <c r="R510" s="36"/>
    </row>
    <row r="511" spans="18:18" ht="20.100000000000001" hidden="1" customHeight="1" x14ac:dyDescent="0.25">
      <c r="R511" s="36"/>
    </row>
    <row r="512" spans="18:18" ht="20.100000000000001" hidden="1" customHeight="1" x14ac:dyDescent="0.25">
      <c r="R512" s="36"/>
    </row>
    <row r="513" spans="18:18" ht="20.100000000000001" hidden="1" customHeight="1" x14ac:dyDescent="0.25">
      <c r="R513" s="36"/>
    </row>
    <row r="514" spans="18:18" ht="20.100000000000001" hidden="1" customHeight="1" x14ac:dyDescent="0.25">
      <c r="R514" s="36"/>
    </row>
    <row r="515" spans="18:18" ht="20.100000000000001" hidden="1" customHeight="1" x14ac:dyDescent="0.25">
      <c r="R515" s="36"/>
    </row>
    <row r="516" spans="18:18" ht="20.100000000000001" hidden="1" customHeight="1" x14ac:dyDescent="0.25">
      <c r="R516" s="36"/>
    </row>
    <row r="517" spans="18:18" ht="20.100000000000001" hidden="1" customHeight="1" x14ac:dyDescent="0.25">
      <c r="R517" s="36"/>
    </row>
    <row r="518" spans="18:18" ht="20.100000000000001" hidden="1" customHeight="1" x14ac:dyDescent="0.25">
      <c r="R518" s="36"/>
    </row>
    <row r="519" spans="18:18" ht="20.100000000000001" hidden="1" customHeight="1" x14ac:dyDescent="0.25">
      <c r="R519" s="36"/>
    </row>
    <row r="520" spans="18:18" ht="20.100000000000001" hidden="1" customHeight="1" x14ac:dyDescent="0.25">
      <c r="R520" s="36"/>
    </row>
  </sheetData>
  <sheetProtection algorithmName="SHA-512" hashValue="RqbaJv/YnUfXi4mAh9WMjggZnQM3chbb5L0jzAaZbC5dVNuVFpZ7+cVLRwqVupimEh9fKZHu6xaLUtsbpaHWaw==" saltValue="ACaRNnyQOO4dwBk9SNiizg==" spinCount="100000" sheet="1" objects="1" scenarios="1"/>
  <mergeCells count="222">
    <mergeCell ref="B195:J195"/>
    <mergeCell ref="B167:J167"/>
    <mergeCell ref="B168:J168"/>
    <mergeCell ref="B169:J169"/>
    <mergeCell ref="B172:J172"/>
    <mergeCell ref="B173:J173"/>
    <mergeCell ref="B196:J196"/>
    <mergeCell ref="B174:J174"/>
    <mergeCell ref="B175:J175"/>
    <mergeCell ref="B176:J176"/>
    <mergeCell ref="B177:J177"/>
    <mergeCell ref="B184:J184"/>
    <mergeCell ref="B185:J185"/>
    <mergeCell ref="B186:J186"/>
    <mergeCell ref="B187:J187"/>
    <mergeCell ref="B188:J188"/>
    <mergeCell ref="B190:J190"/>
    <mergeCell ref="B191:J191"/>
    <mergeCell ref="A179:K179"/>
    <mergeCell ref="A182:K182"/>
    <mergeCell ref="A183:K183"/>
    <mergeCell ref="A189:K189"/>
    <mergeCell ref="B194:J194"/>
    <mergeCell ref="A142:E142"/>
    <mergeCell ref="A144:K144"/>
    <mergeCell ref="B140:K140"/>
    <mergeCell ref="A133:K133"/>
    <mergeCell ref="B151:J151"/>
    <mergeCell ref="B158:J158"/>
    <mergeCell ref="E150:K150"/>
    <mergeCell ref="E157:K157"/>
    <mergeCell ref="A160:K160"/>
    <mergeCell ref="J142:K142"/>
    <mergeCell ref="A109:E109"/>
    <mergeCell ref="A115:E115"/>
    <mergeCell ref="A116:E116"/>
    <mergeCell ref="B139:K139"/>
    <mergeCell ref="A126:K126"/>
    <mergeCell ref="A135:K135"/>
    <mergeCell ref="A130:K130"/>
    <mergeCell ref="A114:E114"/>
    <mergeCell ref="A127:K127"/>
    <mergeCell ref="A123:K123"/>
    <mergeCell ref="A117:E117"/>
    <mergeCell ref="A119:E119"/>
    <mergeCell ref="A125:K125"/>
    <mergeCell ref="A131:K131"/>
    <mergeCell ref="A128:K128"/>
    <mergeCell ref="A129:K129"/>
    <mergeCell ref="A112:E112"/>
    <mergeCell ref="A113:E113"/>
    <mergeCell ref="A110:E110"/>
    <mergeCell ref="A134:K134"/>
    <mergeCell ref="D237:E237"/>
    <mergeCell ref="A238:K238"/>
    <mergeCell ref="A241:G241"/>
    <mergeCell ref="G237:I237"/>
    <mergeCell ref="A237:C237"/>
    <mergeCell ref="B145:J145"/>
    <mergeCell ref="B146:J146"/>
    <mergeCell ref="B147:J147"/>
    <mergeCell ref="B148:J148"/>
    <mergeCell ref="B149:J149"/>
    <mergeCell ref="B150:D150"/>
    <mergeCell ref="B157:D157"/>
    <mergeCell ref="B153:J153"/>
    <mergeCell ref="B154:J154"/>
    <mergeCell ref="B155:J155"/>
    <mergeCell ref="B156:J156"/>
    <mergeCell ref="B162:J162"/>
    <mergeCell ref="B163:J163"/>
    <mergeCell ref="B164:J164"/>
    <mergeCell ref="B165:J165"/>
    <mergeCell ref="B166:J166"/>
    <mergeCell ref="B192:J192"/>
    <mergeCell ref="B193:J193"/>
    <mergeCell ref="A161:K161"/>
    <mergeCell ref="A263:K263"/>
    <mergeCell ref="J262:K262"/>
    <mergeCell ref="B248:I248"/>
    <mergeCell ref="A260:K260"/>
    <mergeCell ref="J261:K261"/>
    <mergeCell ref="A244:K244"/>
    <mergeCell ref="B249:I249"/>
    <mergeCell ref="B246:I246"/>
    <mergeCell ref="B250:I250"/>
    <mergeCell ref="B252:I252"/>
    <mergeCell ref="B253:I253"/>
    <mergeCell ref="B254:I254"/>
    <mergeCell ref="B255:I255"/>
    <mergeCell ref="B256:I256"/>
    <mergeCell ref="B257:I257"/>
    <mergeCell ref="B245:K245"/>
    <mergeCell ref="B258:D258"/>
    <mergeCell ref="E258:K258"/>
    <mergeCell ref="B259:J259"/>
    <mergeCell ref="B247:I247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J40:K40"/>
    <mergeCell ref="A41:C41"/>
    <mergeCell ref="D41:E41"/>
    <mergeCell ref="F41:G41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H40:I4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B63:H63"/>
    <mergeCell ref="I65:J65"/>
    <mergeCell ref="A59:K59"/>
    <mergeCell ref="F42:G42"/>
    <mergeCell ref="J41:K41"/>
    <mergeCell ref="A42:C42"/>
    <mergeCell ref="D42:E42"/>
    <mergeCell ref="H42:I42"/>
    <mergeCell ref="J42:K42"/>
    <mergeCell ref="I60:J60"/>
    <mergeCell ref="I62:J62"/>
    <mergeCell ref="H50:K50"/>
    <mergeCell ref="A88:K88"/>
    <mergeCell ref="A91:G91"/>
    <mergeCell ref="H91:I91"/>
    <mergeCell ref="B76:H76"/>
    <mergeCell ref="B72:H72"/>
    <mergeCell ref="B75:H75"/>
    <mergeCell ref="B73:H73"/>
    <mergeCell ref="B77:H77"/>
    <mergeCell ref="J91:K91"/>
    <mergeCell ref="A87:K87"/>
    <mergeCell ref="A107:E107"/>
    <mergeCell ref="A70:K70"/>
    <mergeCell ref="A108:E108"/>
    <mergeCell ref="A68:G68"/>
    <mergeCell ref="H41:I41"/>
    <mergeCell ref="A57:C57"/>
    <mergeCell ref="I64:J64"/>
    <mergeCell ref="L261:L262"/>
    <mergeCell ref="A152:K152"/>
    <mergeCell ref="B251:I251"/>
    <mergeCell ref="A171:K171"/>
    <mergeCell ref="J43:K43"/>
    <mergeCell ref="F44:G44"/>
    <mergeCell ref="H44:I44"/>
    <mergeCell ref="J44:K44"/>
    <mergeCell ref="A47:K47"/>
    <mergeCell ref="D44:E44"/>
    <mergeCell ref="A48:K48"/>
    <mergeCell ref="H43:I43"/>
    <mergeCell ref="A124:K124"/>
    <mergeCell ref="A120:E120"/>
    <mergeCell ref="A121:E121"/>
    <mergeCell ref="A84:K84"/>
    <mergeCell ref="B74:G74"/>
  </mergeCells>
  <conditionalFormatting sqref="H29 B29:C29">
    <cfRule type="expression" dxfId="6" priority="87">
      <formula>$N$23="1"</formula>
    </cfRule>
  </conditionalFormatting>
  <conditionalFormatting sqref="A244:K244 B258:K258 B246:I257">
    <cfRule type="expression" dxfId="5" priority="18">
      <formula>$P$241=1</formula>
    </cfRule>
  </conditionalFormatting>
  <conditionalFormatting sqref="G142 K145:K149 E150:K151 K153:K156 E157:K158">
    <cfRule type="expression" dxfId="4" priority="11">
      <formula>$P$136=1</formula>
    </cfRule>
  </conditionalFormatting>
  <conditionalFormatting sqref="A142 B145:B150 A144 A151:B151 A152 A158 B153:B158">
    <cfRule type="expression" dxfId="3" priority="10">
      <formula>$P$136=1</formula>
    </cfRule>
  </conditionalFormatting>
  <conditionalFormatting sqref="A182:A183 B184:J188 A189 B190:J196">
    <cfRule type="expression" dxfId="2" priority="3">
      <formula>$P$180=1</formula>
    </cfRule>
  </conditionalFormatting>
  <conditionalFormatting sqref="H142">
    <cfRule type="expression" dxfId="1" priority="2">
      <formula>$N$23="1"</formula>
    </cfRule>
  </conditionalFormatting>
  <conditionalFormatting sqref="J142">
    <cfRule type="expression" dxfId="0" priority="1">
      <formula>$N$23="1"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11" orientation="portrait" r:id="rId1"/>
  <rowBreaks count="6" manualBreakCount="6">
    <brk id="30" max="10" man="1"/>
    <brk id="58" max="10" man="1"/>
    <brk id="86" max="10" man="1"/>
    <brk id="131" max="10" man="1"/>
    <brk id="170" max="10" man="1"/>
    <brk id="2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28575</xdr:rowOff>
                  </from>
                  <to>
                    <xdr:col>8</xdr:col>
                    <xdr:colOff>390525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38100</xdr:rowOff>
                  </from>
                  <to>
                    <xdr:col>10</xdr:col>
                    <xdr:colOff>352425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0</xdr:rowOff>
                  </from>
                  <to>
                    <xdr:col>4</xdr:col>
                    <xdr:colOff>504825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247650</xdr:colOff>
                    <xdr:row>27</xdr:row>
                    <xdr:rowOff>171450</xdr:rowOff>
                  </from>
                  <to>
                    <xdr:col>4</xdr:col>
                    <xdr:colOff>476250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638175</xdr:colOff>
                    <xdr:row>25</xdr:row>
                    <xdr:rowOff>133350</xdr:rowOff>
                  </from>
                  <to>
                    <xdr:col>10</xdr:col>
                    <xdr:colOff>628650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133350</xdr:rowOff>
                  </from>
                  <to>
                    <xdr:col>10</xdr:col>
                    <xdr:colOff>647700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95250</xdr:rowOff>
                  </from>
                  <to>
                    <xdr:col>8</xdr:col>
                    <xdr:colOff>323850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240</xdr:row>
                    <xdr:rowOff>95250</xdr:rowOff>
                  </from>
                  <to>
                    <xdr:col>10</xdr:col>
                    <xdr:colOff>314325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Drop Down 49">
              <controlPr locked="0" defaultSize="0" autoLine="0" autoPict="0">
                <anchor moveWithCells="1">
                  <from>
                    <xdr:col>7</xdr:col>
                    <xdr:colOff>247650</xdr:colOff>
                    <xdr:row>17</xdr:row>
                    <xdr:rowOff>247650</xdr:rowOff>
                  </from>
                  <to>
                    <xdr:col>10</xdr:col>
                    <xdr:colOff>657225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245</xdr:row>
                    <xdr:rowOff>19050</xdr:rowOff>
                  </from>
                  <to>
                    <xdr:col>10</xdr:col>
                    <xdr:colOff>295275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248</xdr:row>
                    <xdr:rowOff>66675</xdr:rowOff>
                  </from>
                  <to>
                    <xdr:col>10</xdr:col>
                    <xdr:colOff>295275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249</xdr:row>
                    <xdr:rowOff>0</xdr:rowOff>
                  </from>
                  <to>
                    <xdr:col>10</xdr:col>
                    <xdr:colOff>285750</xdr:colOff>
                    <xdr:row>249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57150</xdr:rowOff>
                  </from>
                  <to>
                    <xdr:col>8</xdr:col>
                    <xdr:colOff>438150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38100</xdr:rowOff>
                  </from>
                  <to>
                    <xdr:col>8</xdr:col>
                    <xdr:colOff>438150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72</xdr:row>
                    <xdr:rowOff>38100</xdr:rowOff>
                  </from>
                  <to>
                    <xdr:col>8</xdr:col>
                    <xdr:colOff>438150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8</xdr:col>
                    <xdr:colOff>200025</xdr:colOff>
                    <xdr:row>74</xdr:row>
                    <xdr:rowOff>38100</xdr:rowOff>
                  </from>
                  <to>
                    <xdr:col>8</xdr:col>
                    <xdr:colOff>447675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" name="Check Box 99">
              <controlPr defaultSize="0" autoFill="0" autoLine="0" autoPict="0">
                <anchor moveWithCells="1">
                  <from>
                    <xdr:col>10</xdr:col>
                    <xdr:colOff>9525</xdr:colOff>
                    <xdr:row>251</xdr:row>
                    <xdr:rowOff>0</xdr:rowOff>
                  </from>
                  <to>
                    <xdr:col>10</xdr:col>
                    <xdr:colOff>285750</xdr:colOff>
                    <xdr:row>251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1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57150</xdr:rowOff>
                  </from>
                  <to>
                    <xdr:col>8</xdr:col>
                    <xdr:colOff>514350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2" name="Check Box 151">
              <controlPr defaultSize="0" autoFill="0" autoLine="0" autoPict="0">
                <anchor moveWithCells="1">
                  <from>
                    <xdr:col>8</xdr:col>
                    <xdr:colOff>276225</xdr:colOff>
                    <xdr:row>135</xdr:row>
                    <xdr:rowOff>266700</xdr:rowOff>
                  </from>
                  <to>
                    <xdr:col>8</xdr:col>
                    <xdr:colOff>514350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3" name="Check Box 214">
              <controlPr defaultSize="0" autoFill="0" autoLine="0" autoPict="0">
                <anchor moveWithCells="1">
                  <from>
                    <xdr:col>10</xdr:col>
                    <xdr:colOff>9525</xdr:colOff>
                    <xdr:row>252</xdr:row>
                    <xdr:rowOff>57150</xdr:rowOff>
                  </from>
                  <to>
                    <xdr:col>10</xdr:col>
                    <xdr:colOff>295275</xdr:colOff>
                    <xdr:row>252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4" name="Check Box 216">
              <controlPr defaultSize="0" autoFill="0" autoLine="0" autoPict="0">
                <anchor moveWithCells="1">
                  <from>
                    <xdr:col>10</xdr:col>
                    <xdr:colOff>9525</xdr:colOff>
                    <xdr:row>253</xdr:row>
                    <xdr:rowOff>57150</xdr:rowOff>
                  </from>
                  <to>
                    <xdr:col>10</xdr:col>
                    <xdr:colOff>295275</xdr:colOff>
                    <xdr:row>253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5" name="Check Box 218">
              <controlPr defaultSize="0" autoFill="0" autoLine="0" autoPict="0">
                <anchor moveWithCells="1">
                  <from>
                    <xdr:col>10</xdr:col>
                    <xdr:colOff>9525</xdr:colOff>
                    <xdr:row>254</xdr:row>
                    <xdr:rowOff>28575</xdr:rowOff>
                  </from>
                  <to>
                    <xdr:col>10</xdr:col>
                    <xdr:colOff>285750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6" name="Check Box 220">
              <controlPr defaultSize="0" autoFill="0" autoLine="0" autoPict="0">
                <anchor moveWithCells="1">
                  <from>
                    <xdr:col>10</xdr:col>
                    <xdr:colOff>9525</xdr:colOff>
                    <xdr:row>255</xdr:row>
                    <xdr:rowOff>28575</xdr:rowOff>
                  </from>
                  <to>
                    <xdr:col>10</xdr:col>
                    <xdr:colOff>285750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Check Box 222">
              <controlPr defaultSize="0" autoFill="0" autoLine="0" autoPict="0">
                <anchor moveWithCells="1">
                  <from>
                    <xdr:col>10</xdr:col>
                    <xdr:colOff>9525</xdr:colOff>
                    <xdr:row>256</xdr:row>
                    <xdr:rowOff>9525</xdr:rowOff>
                  </from>
                  <to>
                    <xdr:col>10</xdr:col>
                    <xdr:colOff>285750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8" name="Check Box 224">
              <controlPr defaultSize="0" autoFill="0" autoLine="0" autoPict="0">
                <anchor moveWithCells="1">
                  <from>
                    <xdr:col>10</xdr:col>
                    <xdr:colOff>9525</xdr:colOff>
                    <xdr:row>246</xdr:row>
                    <xdr:rowOff>57150</xdr:rowOff>
                  </from>
                  <to>
                    <xdr:col>10</xdr:col>
                    <xdr:colOff>295275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9" name="Check Box 225">
              <controlPr defaultSize="0" autoFill="0" autoLine="0" autoPict="0">
                <anchor moveWithCells="1">
                  <from>
                    <xdr:col>10</xdr:col>
                    <xdr:colOff>9525</xdr:colOff>
                    <xdr:row>247</xdr:row>
                    <xdr:rowOff>47625</xdr:rowOff>
                  </from>
                  <to>
                    <xdr:col>10</xdr:col>
                    <xdr:colOff>285750</xdr:colOff>
                    <xdr:row>247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0" name="Drop Down 257">
              <controlPr locked="0" defaultSize="0" autoLine="0" autoPict="0">
                <anchor moveWithCells="1">
                  <from>
                    <xdr:col>3</xdr:col>
                    <xdr:colOff>276225</xdr:colOff>
                    <xdr:row>19</xdr:row>
                    <xdr:rowOff>238125</xdr:rowOff>
                  </from>
                  <to>
                    <xdr:col>10</xdr:col>
                    <xdr:colOff>314325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" name="Check Box 319">
              <controlPr defaultSize="0" autoFill="0" autoLine="0" autoPict="0">
                <anchor moveWithCells="1">
                  <from>
                    <xdr:col>9</xdr:col>
                    <xdr:colOff>285750</xdr:colOff>
                    <xdr:row>261</xdr:row>
                    <xdr:rowOff>114300</xdr:rowOff>
                  </from>
                  <to>
                    <xdr:col>10</xdr:col>
                    <xdr:colOff>28575</xdr:colOff>
                    <xdr:row>261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" name="Check Box 320">
              <controlPr defaultSize="0" autoFill="0" autoLine="0" autoPict="0">
                <anchor moveWithCells="1">
                  <from>
                    <xdr:col>10</xdr:col>
                    <xdr:colOff>9525</xdr:colOff>
                    <xdr:row>250</xdr:row>
                    <xdr:rowOff>47625</xdr:rowOff>
                  </from>
                  <to>
                    <xdr:col>10</xdr:col>
                    <xdr:colOff>285750</xdr:colOff>
                    <xdr:row>251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3" name="Check Box 321">
              <controlPr defaultSize="0" autoFill="0" autoLine="0" autoPict="0">
                <anchor moveWithCells="1">
                  <from>
                    <xdr:col>8</xdr:col>
                    <xdr:colOff>276225</xdr:colOff>
                    <xdr:row>136</xdr:row>
                    <xdr:rowOff>238125</xdr:rowOff>
                  </from>
                  <to>
                    <xdr:col>8</xdr:col>
                    <xdr:colOff>514350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4" name="Check Box 323">
              <controlPr defaultSize="0" autoFill="0" autoLine="0" autoPict="0">
                <anchor moveWithCells="1">
                  <from>
                    <xdr:col>10</xdr:col>
                    <xdr:colOff>323850</xdr:colOff>
                    <xdr:row>148</xdr:row>
                    <xdr:rowOff>9525</xdr:rowOff>
                  </from>
                  <to>
                    <xdr:col>10</xdr:col>
                    <xdr:colOff>571500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5" name="Check Box 262">
              <controlPr defaultSize="0" autoFill="0" autoLine="0" autoPict="0">
                <anchor moveWithCells="1">
                  <from>
                    <xdr:col>10</xdr:col>
                    <xdr:colOff>314325</xdr:colOff>
                    <xdr:row>144</xdr:row>
                    <xdr:rowOff>76200</xdr:rowOff>
                  </from>
                  <to>
                    <xdr:col>10</xdr:col>
                    <xdr:colOff>561975</xdr:colOff>
                    <xdr:row>145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6" name="Check Box 263">
              <controlPr defaultSize="0" autoFill="0" autoLine="0" autoPict="0">
                <anchor moveWithCells="1">
                  <from>
                    <xdr:col>10</xdr:col>
                    <xdr:colOff>323850</xdr:colOff>
                    <xdr:row>145</xdr:row>
                    <xdr:rowOff>19050</xdr:rowOff>
                  </from>
                  <to>
                    <xdr:col>10</xdr:col>
                    <xdr:colOff>571500</xdr:colOff>
                    <xdr:row>146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7" name="Check Box 264">
              <controlPr defaultSize="0" autoFill="0" autoLine="0" autoPict="0">
                <anchor moveWithCells="1">
                  <from>
                    <xdr:col>10</xdr:col>
                    <xdr:colOff>323850</xdr:colOff>
                    <xdr:row>146</xdr:row>
                    <xdr:rowOff>19050</xdr:rowOff>
                  </from>
                  <to>
                    <xdr:col>10</xdr:col>
                    <xdr:colOff>571500</xdr:colOff>
                    <xdr:row>147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8" name="Check Box 322">
              <controlPr defaultSize="0" autoFill="0" autoLine="0" autoPict="0">
                <anchor moveWithCells="1">
                  <from>
                    <xdr:col>10</xdr:col>
                    <xdr:colOff>323850</xdr:colOff>
                    <xdr:row>146</xdr:row>
                    <xdr:rowOff>314325</xdr:rowOff>
                  </from>
                  <to>
                    <xdr:col>10</xdr:col>
                    <xdr:colOff>571500</xdr:colOff>
                    <xdr:row>147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9" name="Check Box 326">
              <controlPr defaultSize="0" autoFill="0" autoLine="0" autoPict="0">
                <anchor moveWithCells="1">
                  <from>
                    <xdr:col>10</xdr:col>
                    <xdr:colOff>314325</xdr:colOff>
                    <xdr:row>152</xdr:row>
                    <xdr:rowOff>76200</xdr:rowOff>
                  </from>
                  <to>
                    <xdr:col>10</xdr:col>
                    <xdr:colOff>561975</xdr:colOff>
                    <xdr:row>152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0" name="Check Box 327">
              <controlPr defaultSize="0" autoFill="0" autoLine="0" autoPict="0">
                <anchor moveWithCells="1">
                  <from>
                    <xdr:col>10</xdr:col>
                    <xdr:colOff>323850</xdr:colOff>
                    <xdr:row>153</xdr:row>
                    <xdr:rowOff>19050</xdr:rowOff>
                  </from>
                  <to>
                    <xdr:col>10</xdr:col>
                    <xdr:colOff>581025</xdr:colOff>
                    <xdr:row>154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1" name="Check Box 328">
              <controlPr defaultSize="0" autoFill="0" autoLine="0" autoPict="0">
                <anchor moveWithCells="1">
                  <from>
                    <xdr:col>10</xdr:col>
                    <xdr:colOff>323850</xdr:colOff>
                    <xdr:row>154</xdr:row>
                    <xdr:rowOff>19050</xdr:rowOff>
                  </from>
                  <to>
                    <xdr:col>10</xdr:col>
                    <xdr:colOff>581025</xdr:colOff>
                    <xdr:row>155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2" name="Check Box 329">
              <controlPr defaultSize="0" autoFill="0" autoLine="0" autoPict="0">
                <anchor moveWithCells="1">
                  <from>
                    <xdr:col>10</xdr:col>
                    <xdr:colOff>323850</xdr:colOff>
                    <xdr:row>154</xdr:row>
                    <xdr:rowOff>314325</xdr:rowOff>
                  </from>
                  <to>
                    <xdr:col>10</xdr:col>
                    <xdr:colOff>581025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43" name="Check Box 330">
              <controlPr defaultSize="0" autoFill="0" autoLine="0" autoPict="0">
                <anchor moveWithCells="1">
                  <from>
                    <xdr:col>10</xdr:col>
                    <xdr:colOff>314325</xdr:colOff>
                    <xdr:row>161</xdr:row>
                    <xdr:rowOff>19050</xdr:rowOff>
                  </from>
                  <to>
                    <xdr:col>10</xdr:col>
                    <xdr:colOff>561975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44" name="Check Box 331">
              <controlPr defaultSize="0" autoFill="0" autoLine="0" autoPict="0">
                <anchor moveWithCells="1">
                  <from>
                    <xdr:col>10</xdr:col>
                    <xdr:colOff>323850</xdr:colOff>
                    <xdr:row>162</xdr:row>
                    <xdr:rowOff>9525</xdr:rowOff>
                  </from>
                  <to>
                    <xdr:col>10</xdr:col>
                    <xdr:colOff>581025</xdr:colOff>
                    <xdr:row>163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5" name="Check Box 332">
              <controlPr defaultSize="0" autoFill="0" autoLine="0" autoPict="0">
                <anchor moveWithCells="1">
                  <from>
                    <xdr:col>10</xdr:col>
                    <xdr:colOff>323850</xdr:colOff>
                    <xdr:row>163</xdr:row>
                    <xdr:rowOff>9525</xdr:rowOff>
                  </from>
                  <to>
                    <xdr:col>10</xdr:col>
                    <xdr:colOff>581025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6" name="Check Box 333">
              <controlPr defaultSize="0" autoFill="0" autoLine="0" autoPict="0">
                <anchor moveWithCells="1">
                  <from>
                    <xdr:col>10</xdr:col>
                    <xdr:colOff>323850</xdr:colOff>
                    <xdr:row>164</xdr:row>
                    <xdr:rowOff>9525</xdr:rowOff>
                  </from>
                  <to>
                    <xdr:col>10</xdr:col>
                    <xdr:colOff>581025</xdr:colOff>
                    <xdr:row>165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7" name="Check Box 334">
              <controlPr defaultSize="0" autoFill="0" autoLine="0" autoPict="0">
                <anchor moveWithCells="1">
                  <from>
                    <xdr:col>10</xdr:col>
                    <xdr:colOff>333375</xdr:colOff>
                    <xdr:row>165</xdr:row>
                    <xdr:rowOff>9525</xdr:rowOff>
                  </from>
                  <to>
                    <xdr:col>10</xdr:col>
                    <xdr:colOff>590550</xdr:colOff>
                    <xdr:row>166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8" name="Check Box 335">
              <controlPr defaultSize="0" autoFill="0" autoLine="0" autoPict="0">
                <anchor moveWithCells="1">
                  <from>
                    <xdr:col>10</xdr:col>
                    <xdr:colOff>333375</xdr:colOff>
                    <xdr:row>166</xdr:row>
                    <xdr:rowOff>9525</xdr:rowOff>
                  </from>
                  <to>
                    <xdr:col>10</xdr:col>
                    <xdr:colOff>590550</xdr:colOff>
                    <xdr:row>167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9" name="Check Box 336">
              <controlPr defaultSize="0" autoFill="0" autoLine="0" autoPict="0">
                <anchor moveWithCells="1">
                  <from>
                    <xdr:col>10</xdr:col>
                    <xdr:colOff>314325</xdr:colOff>
                    <xdr:row>171</xdr:row>
                    <xdr:rowOff>19050</xdr:rowOff>
                  </from>
                  <to>
                    <xdr:col>10</xdr:col>
                    <xdr:colOff>561975</xdr:colOff>
                    <xdr:row>171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50" name="Check Box 337">
              <controlPr defaultSize="0" autoFill="0" autoLine="0" autoPict="0">
                <anchor moveWithCells="1">
                  <from>
                    <xdr:col>10</xdr:col>
                    <xdr:colOff>323850</xdr:colOff>
                    <xdr:row>172</xdr:row>
                    <xdr:rowOff>9525</xdr:rowOff>
                  </from>
                  <to>
                    <xdr:col>10</xdr:col>
                    <xdr:colOff>581025</xdr:colOff>
                    <xdr:row>173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51" name="Check Box 338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19050</xdr:rowOff>
                  </from>
                  <to>
                    <xdr:col>10</xdr:col>
                    <xdr:colOff>581025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52" name="Check Box 339">
              <controlPr defaultSize="0" autoFill="0" autoLine="0" autoPict="0">
                <anchor moveWithCells="1">
                  <from>
                    <xdr:col>10</xdr:col>
                    <xdr:colOff>323850</xdr:colOff>
                    <xdr:row>174</xdr:row>
                    <xdr:rowOff>9525</xdr:rowOff>
                  </from>
                  <to>
                    <xdr:col>10</xdr:col>
                    <xdr:colOff>581025</xdr:colOff>
                    <xdr:row>175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3" name="Check Box 340">
              <controlPr defaultSize="0" autoFill="0" autoLine="0" autoPict="0">
                <anchor moveWithCells="1">
                  <from>
                    <xdr:col>10</xdr:col>
                    <xdr:colOff>333375</xdr:colOff>
                    <xdr:row>175</xdr:row>
                    <xdr:rowOff>9525</xdr:rowOff>
                  </from>
                  <to>
                    <xdr:col>10</xdr:col>
                    <xdr:colOff>590550</xdr:colOff>
                    <xdr:row>176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4" name="Check Box 341">
              <controlPr defaultSize="0" autoFill="0" autoLine="0" autoPict="0">
                <anchor moveWithCells="1">
                  <from>
                    <xdr:col>10</xdr:col>
                    <xdr:colOff>333375</xdr:colOff>
                    <xdr:row>176</xdr:row>
                    <xdr:rowOff>19050</xdr:rowOff>
                  </from>
                  <to>
                    <xdr:col>10</xdr:col>
                    <xdr:colOff>590550</xdr:colOff>
                    <xdr:row>177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5" name="Check Box 343">
              <controlPr defaultSize="0" autoFill="0" autoLine="0" autoPict="0">
                <anchor moveWithCells="1">
                  <from>
                    <xdr:col>10</xdr:col>
                    <xdr:colOff>314325</xdr:colOff>
                    <xdr:row>189</xdr:row>
                    <xdr:rowOff>47625</xdr:rowOff>
                  </from>
                  <to>
                    <xdr:col>10</xdr:col>
                    <xdr:colOff>561975</xdr:colOff>
                    <xdr:row>190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6" name="Check Box 344">
              <controlPr defaultSize="0" autoFill="0" autoLine="0" autoPict="0">
                <anchor moveWithCells="1">
                  <from>
                    <xdr:col>10</xdr:col>
                    <xdr:colOff>323850</xdr:colOff>
                    <xdr:row>190</xdr:row>
                    <xdr:rowOff>28575</xdr:rowOff>
                  </from>
                  <to>
                    <xdr:col>10</xdr:col>
                    <xdr:colOff>581025</xdr:colOff>
                    <xdr:row>191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7" name="Check Box 345">
              <controlPr defaultSize="0" autoFill="0" autoLine="0" autoPict="0">
                <anchor moveWithCells="1">
                  <from>
                    <xdr:col>10</xdr:col>
                    <xdr:colOff>323850</xdr:colOff>
                    <xdr:row>191</xdr:row>
                    <xdr:rowOff>28575</xdr:rowOff>
                  </from>
                  <to>
                    <xdr:col>10</xdr:col>
                    <xdr:colOff>581025</xdr:colOff>
                    <xdr:row>192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8" name="Check Box 346">
              <controlPr defaultSize="0" autoFill="0" autoLine="0" autoPict="0">
                <anchor moveWithCells="1">
                  <from>
                    <xdr:col>10</xdr:col>
                    <xdr:colOff>323850</xdr:colOff>
                    <xdr:row>192</xdr:row>
                    <xdr:rowOff>28575</xdr:rowOff>
                  </from>
                  <to>
                    <xdr:col>10</xdr:col>
                    <xdr:colOff>581025</xdr:colOff>
                    <xdr:row>193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9" name="Check Box 347">
              <controlPr defaultSize="0" autoFill="0" autoLine="0" autoPict="0">
                <anchor moveWithCells="1">
                  <from>
                    <xdr:col>10</xdr:col>
                    <xdr:colOff>333375</xdr:colOff>
                    <xdr:row>193</xdr:row>
                    <xdr:rowOff>28575</xdr:rowOff>
                  </from>
                  <to>
                    <xdr:col>10</xdr:col>
                    <xdr:colOff>590550</xdr:colOff>
                    <xdr:row>194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0" name="Check Box 348">
              <controlPr defaultSize="0" autoFill="0" autoLine="0" autoPict="0">
                <anchor moveWithCells="1">
                  <from>
                    <xdr:col>10</xdr:col>
                    <xdr:colOff>333375</xdr:colOff>
                    <xdr:row>194</xdr:row>
                    <xdr:rowOff>28575</xdr:rowOff>
                  </from>
                  <to>
                    <xdr:col>10</xdr:col>
                    <xdr:colOff>590550</xdr:colOff>
                    <xdr:row>195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1" name="Check Box 349">
              <controlPr defaultSize="0" autoFill="0" autoLine="0" autoPict="0">
                <anchor moveWithCells="1">
                  <from>
                    <xdr:col>10</xdr:col>
                    <xdr:colOff>342900</xdr:colOff>
                    <xdr:row>195</xdr:row>
                    <xdr:rowOff>9525</xdr:rowOff>
                  </from>
                  <to>
                    <xdr:col>10</xdr:col>
                    <xdr:colOff>600075</xdr:colOff>
                    <xdr:row>196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62" name="Check Box 350">
              <controlPr defaultSize="0" autoFill="0" autoLine="0" autoPict="0">
                <anchor moveWithCells="1">
                  <from>
                    <xdr:col>10</xdr:col>
                    <xdr:colOff>314325</xdr:colOff>
                    <xdr:row>183</xdr:row>
                    <xdr:rowOff>28575</xdr:rowOff>
                  </from>
                  <to>
                    <xdr:col>10</xdr:col>
                    <xdr:colOff>561975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3" name="Check Box 351">
              <controlPr defaultSize="0" autoFill="0" autoLine="0" autoPict="0">
                <anchor moveWithCells="1">
                  <from>
                    <xdr:col>10</xdr:col>
                    <xdr:colOff>323850</xdr:colOff>
                    <xdr:row>184</xdr:row>
                    <xdr:rowOff>19050</xdr:rowOff>
                  </from>
                  <to>
                    <xdr:col>10</xdr:col>
                    <xdr:colOff>581025</xdr:colOff>
                    <xdr:row>185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4" name="Check Box 352">
              <controlPr defaultSize="0" autoFill="0" autoLine="0" autoPict="0">
                <anchor moveWithCells="1">
                  <from>
                    <xdr:col>10</xdr:col>
                    <xdr:colOff>323850</xdr:colOff>
                    <xdr:row>185</xdr:row>
                    <xdr:rowOff>19050</xdr:rowOff>
                  </from>
                  <to>
                    <xdr:col>10</xdr:col>
                    <xdr:colOff>581025</xdr:colOff>
                    <xdr:row>186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65" name="Check Box 353">
              <controlPr defaultSize="0" autoFill="0" autoLine="0" autoPict="0">
                <anchor moveWithCells="1">
                  <from>
                    <xdr:col>10</xdr:col>
                    <xdr:colOff>323850</xdr:colOff>
                    <xdr:row>186</xdr:row>
                    <xdr:rowOff>19050</xdr:rowOff>
                  </from>
                  <to>
                    <xdr:col>10</xdr:col>
                    <xdr:colOff>581025</xdr:colOff>
                    <xdr:row>187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66" name="Check Box 354">
              <controlPr defaultSize="0" autoFill="0" autoLine="0" autoPict="0">
                <anchor moveWithCells="1">
                  <from>
                    <xdr:col>10</xdr:col>
                    <xdr:colOff>333375</xdr:colOff>
                    <xdr:row>187</xdr:row>
                    <xdr:rowOff>19050</xdr:rowOff>
                  </from>
                  <to>
                    <xdr:col>10</xdr:col>
                    <xdr:colOff>590550</xdr:colOff>
                    <xdr:row>188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67" name="Check Box 357">
              <controlPr defaultSize="0" autoFill="0" autoLine="0" autoPict="0">
                <anchor moveWithCells="1">
                  <from>
                    <xdr:col>7</xdr:col>
                    <xdr:colOff>342900</xdr:colOff>
                    <xdr:row>179</xdr:row>
                    <xdr:rowOff>19050</xdr:rowOff>
                  </from>
                  <to>
                    <xdr:col>7</xdr:col>
                    <xdr:colOff>590550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68" name="Check Box 358">
              <controlPr defaultSize="0" autoFill="0" autoLine="0" autoPict="0">
                <anchor moveWithCells="1">
                  <from>
                    <xdr:col>9</xdr:col>
                    <xdr:colOff>285750</xdr:colOff>
                    <xdr:row>179</xdr:row>
                    <xdr:rowOff>19050</xdr:rowOff>
                  </from>
                  <to>
                    <xdr:col>9</xdr:col>
                    <xdr:colOff>533400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9" name="Check Box 342">
              <controlPr defaultSize="0" autoFill="0" autoLine="0" autoPict="0">
                <anchor moveWithCells="1">
                  <from>
                    <xdr:col>10</xdr:col>
                    <xdr:colOff>342900</xdr:colOff>
                    <xdr:row>166</xdr:row>
                    <xdr:rowOff>295275</xdr:rowOff>
                  </from>
                  <to>
                    <xdr:col>10</xdr:col>
                    <xdr:colOff>600075</xdr:colOff>
                    <xdr:row>168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70" name="Check Box 359">
              <controlPr defaultSize="0" autoFill="0" autoLine="0" autoPict="0">
                <anchor moveWithCells="1">
                  <from>
                    <xdr:col>10</xdr:col>
                    <xdr:colOff>352425</xdr:colOff>
                    <xdr:row>168</xdr:row>
                    <xdr:rowOff>0</xdr:rowOff>
                  </from>
                  <to>
                    <xdr:col>10</xdr:col>
                    <xdr:colOff>609600</xdr:colOff>
                    <xdr:row>169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71" name="Check Box 318">
              <controlPr defaultSize="0" autoFill="0" autoLine="0" autoPict="0">
                <anchor moveWithCells="1">
                  <from>
                    <xdr:col>8</xdr:col>
                    <xdr:colOff>200025</xdr:colOff>
                    <xdr:row>75</xdr:row>
                    <xdr:rowOff>38100</xdr:rowOff>
                  </from>
                  <to>
                    <xdr:col>8</xdr:col>
                    <xdr:colOff>447675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72" name="Check Box 360">
              <controlPr defaultSize="0" autoFill="0" autoLine="0" autoPict="0">
                <anchor moveWithCells="1">
                  <from>
                    <xdr:col>8</xdr:col>
                    <xdr:colOff>200025</xdr:colOff>
                    <xdr:row>76</xdr:row>
                    <xdr:rowOff>85725</xdr:rowOff>
                  </from>
                  <to>
                    <xdr:col>8</xdr:col>
                    <xdr:colOff>447675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3" name="Check Box 361">
              <controlPr defaultSize="0" autoFill="0" autoLine="0" autoPict="0">
                <anchor moveWithCells="1">
                  <from>
                    <xdr:col>10</xdr:col>
                    <xdr:colOff>314325</xdr:colOff>
                    <xdr:row>150</xdr:row>
                    <xdr:rowOff>38100</xdr:rowOff>
                  </from>
                  <to>
                    <xdr:col>10</xdr:col>
                    <xdr:colOff>561975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4" name="Check Box 363">
              <controlPr defaultSize="0" autoFill="0" autoLine="0" autoPict="0">
                <anchor moveWithCells="1">
                  <from>
                    <xdr:col>10</xdr:col>
                    <xdr:colOff>333375</xdr:colOff>
                    <xdr:row>157</xdr:row>
                    <xdr:rowOff>66675</xdr:rowOff>
                  </from>
                  <to>
                    <xdr:col>10</xdr:col>
                    <xdr:colOff>581025</xdr:colOff>
                    <xdr:row>157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2DFC-5754-4849-AD69-82D9F4FB91B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sqref="A1:B2"/>
    </sheetView>
  </sheetViews>
  <sheetFormatPr defaultColWidth="9.7109375" defaultRowHeight="14.25" x14ac:dyDescent="0.25"/>
  <cols>
    <col min="1" max="2" width="11.7109375" style="257" customWidth="1"/>
    <col min="3" max="14" width="10" style="257" customWidth="1"/>
    <col min="15" max="16384" width="9.7109375" style="257"/>
  </cols>
  <sheetData>
    <row r="1" spans="1:14" x14ac:dyDescent="0.25">
      <c r="A1" s="529" t="s">
        <v>695</v>
      </c>
      <c r="B1" s="529"/>
    </row>
    <row r="2" spans="1:14" ht="36" customHeight="1" x14ac:dyDescent="0.25">
      <c r="A2" s="529"/>
      <c r="B2" s="529"/>
      <c r="C2" s="258"/>
      <c r="D2" s="530" t="s">
        <v>767</v>
      </c>
      <c r="E2" s="531"/>
      <c r="F2" s="531"/>
      <c r="G2" s="531"/>
      <c r="H2" s="532" t="str">
        <f>CONCATENATE(" - ",UPPER(questionario!F15))</f>
        <v xml:space="preserve"> - </v>
      </c>
      <c r="I2" s="532"/>
      <c r="J2" s="532"/>
      <c r="K2" s="532"/>
      <c r="L2" s="532"/>
      <c r="M2" s="533"/>
      <c r="N2" s="259"/>
    </row>
    <row r="3" spans="1:14" ht="24" customHeight="1" x14ac:dyDescent="0.25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</row>
    <row r="4" spans="1:14" ht="24" customHeight="1" x14ac:dyDescent="0.25">
      <c r="A4" s="517" t="str">
        <f>CONCATENATE("Buongiorno ",PROPER(questionario!D8),".")</f>
        <v>Buongiorno .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</row>
    <row r="5" spans="1:14" ht="24" customHeight="1" x14ac:dyDescent="0.25">
      <c r="A5" s="517" t="s">
        <v>696</v>
      </c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  <c r="N5" s="517"/>
    </row>
    <row r="6" spans="1:14" ht="36" customHeight="1" x14ac:dyDescent="0.25">
      <c r="A6" s="518" t="s">
        <v>697</v>
      </c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</row>
    <row r="7" spans="1:14" ht="24" customHeight="1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</row>
    <row r="8" spans="1:14" ht="24" customHeight="1" x14ac:dyDescent="0.25">
      <c r="A8" s="526"/>
      <c r="B8" s="527"/>
      <c r="C8" s="528" t="s">
        <v>39</v>
      </c>
      <c r="D8" s="528"/>
      <c r="E8" s="528"/>
      <c r="F8" s="528" t="s">
        <v>27</v>
      </c>
      <c r="G8" s="528"/>
      <c r="H8" s="528"/>
      <c r="I8" s="528" t="s">
        <v>40</v>
      </c>
      <c r="J8" s="528"/>
      <c r="K8" s="528"/>
      <c r="L8" s="528" t="s">
        <v>30</v>
      </c>
      <c r="M8" s="528"/>
      <c r="N8" s="528"/>
    </row>
    <row r="9" spans="1:14" ht="24" customHeight="1" x14ac:dyDescent="0.25">
      <c r="A9" s="526"/>
      <c r="B9" s="527"/>
      <c r="C9" s="260" t="s">
        <v>18</v>
      </c>
      <c r="D9" s="261" t="s">
        <v>19</v>
      </c>
      <c r="E9" s="262" t="s">
        <v>39</v>
      </c>
      <c r="F9" s="260" t="s">
        <v>18</v>
      </c>
      <c r="G9" s="261" t="s">
        <v>19</v>
      </c>
      <c r="H9" s="262" t="s">
        <v>39</v>
      </c>
      <c r="I9" s="260" t="s">
        <v>18</v>
      </c>
      <c r="J9" s="261" t="s">
        <v>19</v>
      </c>
      <c r="K9" s="262" t="s">
        <v>39</v>
      </c>
      <c r="L9" s="260" t="s">
        <v>18</v>
      </c>
      <c r="M9" s="261" t="s">
        <v>19</v>
      </c>
      <c r="N9" s="262" t="s">
        <v>39</v>
      </c>
    </row>
    <row r="10" spans="1:14" ht="24" customHeight="1" x14ac:dyDescent="0.25">
      <c r="A10" s="519" t="s">
        <v>43</v>
      </c>
      <c r="B10" s="520"/>
      <c r="C10" s="263">
        <f>+F10+I10+L10</f>
        <v>0</v>
      </c>
      <c r="D10" s="263">
        <f>+G10+J10+M10</f>
        <v>0</v>
      </c>
      <c r="E10" s="264">
        <f>C10+D10</f>
        <v>0</v>
      </c>
      <c r="F10" s="263">
        <f>+questionario!S101</f>
        <v>0</v>
      </c>
      <c r="G10" s="265">
        <f>+questionario!T101</f>
        <v>0</v>
      </c>
      <c r="H10" s="264">
        <f>+F10+G10</f>
        <v>0</v>
      </c>
      <c r="I10" s="263">
        <f>+questionario!V101</f>
        <v>0</v>
      </c>
      <c r="J10" s="265">
        <f>+questionario!W101</f>
        <v>0</v>
      </c>
      <c r="K10" s="264">
        <f>+I10+J10</f>
        <v>0</v>
      </c>
      <c r="L10" s="263">
        <f>+questionario!Y101</f>
        <v>0</v>
      </c>
      <c r="M10" s="265">
        <f>+questionario!Z101</f>
        <v>0</v>
      </c>
      <c r="N10" s="264">
        <f>+L10+M10</f>
        <v>0</v>
      </c>
    </row>
    <row r="11" spans="1:14" ht="24" customHeight="1" x14ac:dyDescent="0.25">
      <c r="A11" s="521" t="s">
        <v>44</v>
      </c>
      <c r="B11" s="522"/>
      <c r="C11" s="290" t="str">
        <f>IF(C$10&gt;0,+(F11*F$10+I11*I$10+L11*L$10)/C$10,"0")</f>
        <v>0</v>
      </c>
      <c r="D11" s="291" t="str">
        <f>IF(D$10&gt;0,+(G11*G$10+J11*J$10+M11*M$10)/D$10,"0")</f>
        <v>0</v>
      </c>
      <c r="E11" s="292" t="str">
        <f>IF(C10&gt;0,IF(D10&gt;0,+(C11*C10+D11*D10)/E10,C11),D11)</f>
        <v>0</v>
      </c>
      <c r="F11" s="290" t="str">
        <f>+questionario!S102</f>
        <v>0</v>
      </c>
      <c r="G11" s="291" t="str">
        <f>+questionario!T102</f>
        <v>0</v>
      </c>
      <c r="H11" s="292" t="str">
        <f>IF(F10&gt;0,IF(G10&gt;0,+(F11*F10+G11*G10)/H10,F11),G11)</f>
        <v>0</v>
      </c>
      <c r="I11" s="290" t="str">
        <f>+questionario!V102</f>
        <v>0</v>
      </c>
      <c r="J11" s="291" t="str">
        <f>+questionario!W102</f>
        <v>0</v>
      </c>
      <c r="K11" s="292" t="str">
        <f>IF(I10&gt;0,IF(J10&gt;0,+(I11*I10+J11*J10)/K10,I11),J11)</f>
        <v>0</v>
      </c>
      <c r="L11" s="290" t="str">
        <f>+questionario!Y102</f>
        <v>0</v>
      </c>
      <c r="M11" s="291" t="str">
        <f>+questionario!Z102</f>
        <v>0</v>
      </c>
      <c r="N11" s="292" t="str">
        <f>IF(L10&gt;0,IF(M10&gt;0,+(L11*L10+M11*M10)/N10,L11),M11)</f>
        <v>0</v>
      </c>
    </row>
    <row r="12" spans="1:14" ht="24" customHeight="1" x14ac:dyDescent="0.25">
      <c r="A12" s="521" t="s">
        <v>45</v>
      </c>
      <c r="B12" s="522"/>
      <c r="C12" s="290" t="str">
        <f>IF($C$10&gt;0,+(F12*$F$10+I12*$I$10+L12*$L$10)/$C$10,"0")</f>
        <v>0</v>
      </c>
      <c r="D12" s="291" t="str">
        <f>IF(D$10&gt;0,+(G12*G$10+J12*J$10+M12*M$10)/D$10,"0")</f>
        <v>0</v>
      </c>
      <c r="E12" s="292" t="str">
        <f>IF(C10&gt;0,IF(D10&gt;0,+(C12*C10+D12*D10)/E10,C12),D12)</f>
        <v>0</v>
      </c>
      <c r="F12" s="290" t="str">
        <f>+questionario!S103</f>
        <v>0</v>
      </c>
      <c r="G12" s="291" t="str">
        <f>+questionario!T103</f>
        <v>0</v>
      </c>
      <c r="H12" s="292" t="str">
        <f>IF(F10&gt;0,IF(G10&gt;0,+(F12*F10+G12*G10)/H10,F12),G12)</f>
        <v>0</v>
      </c>
      <c r="I12" s="290" t="str">
        <f>+questionario!V103</f>
        <v>0</v>
      </c>
      <c r="J12" s="291" t="str">
        <f>+questionario!W103</f>
        <v>0</v>
      </c>
      <c r="K12" s="292" t="str">
        <f>IF(I10&gt;0,IF(J10&gt;0,+(I12*I10+J12*J10)/K10,I12),J12)</f>
        <v>0</v>
      </c>
      <c r="L12" s="290" t="str">
        <f>+questionario!Y103</f>
        <v>0</v>
      </c>
      <c r="M12" s="291" t="str">
        <f>+questionario!Z103</f>
        <v>0</v>
      </c>
      <c r="N12" s="292" t="str">
        <f>IF(L10&gt;0,IF(M10&gt;0,+(L12*L10+M12*M10)/N10,L12),M12)</f>
        <v>0</v>
      </c>
    </row>
    <row r="13" spans="1:14" ht="24" customHeight="1" x14ac:dyDescent="0.25">
      <c r="A13" s="521" t="s">
        <v>46</v>
      </c>
      <c r="B13" s="522"/>
      <c r="C13" s="290" t="str">
        <f>IF($C$10&gt;0,+(F13*$F$10+I13*$I$10+L13*$L$10)/$C$10,"0")</f>
        <v>0</v>
      </c>
      <c r="D13" s="291" t="str">
        <f>IF(D$10&gt;0,+(G13*G$10+J13*J$10+M13*M$10)/D$10,"0")</f>
        <v>0</v>
      </c>
      <c r="E13" s="292" t="str">
        <f>IF(C10&gt;0,IF(D10&gt;0,+E11-E12,C13),D13)</f>
        <v>0</v>
      </c>
      <c r="F13" s="290" t="str">
        <f>IF(F10&gt;0,+F11-F12,"0")</f>
        <v>0</v>
      </c>
      <c r="G13" s="291" t="str">
        <f>IF(G10&gt;0,+G11-G12,"0")</f>
        <v>0</v>
      </c>
      <c r="H13" s="292" t="str">
        <f>IF(F10&gt;0,IF(G10&gt;0,+H11-H12,F13),G13)</f>
        <v>0</v>
      </c>
      <c r="I13" s="290" t="str">
        <f>IF(I10&gt;0,+I11-I12,"0")</f>
        <v>0</v>
      </c>
      <c r="J13" s="291" t="str">
        <f>IF(J10&gt;0,+J11-J12,"0")</f>
        <v>0</v>
      </c>
      <c r="K13" s="292" t="str">
        <f>IF(I10&gt;0,IF(J10&gt;0,+K11-K12,I13),J13)</f>
        <v>0</v>
      </c>
      <c r="L13" s="290" t="str">
        <f>IF(L10&gt;0,+L11-L12,"0")</f>
        <v>0</v>
      </c>
      <c r="M13" s="291" t="str">
        <f>IF(M10&gt;0,+M11-M12,"0")</f>
        <v>0</v>
      </c>
      <c r="N13" s="292" t="str">
        <f>IF(L10&gt;0,IF(M10&gt;0,+N11-N12,L13),M13)</f>
        <v>0</v>
      </c>
    </row>
    <row r="14" spans="1:14" ht="24" customHeight="1" x14ac:dyDescent="0.25">
      <c r="A14" s="523" t="s">
        <v>72</v>
      </c>
      <c r="B14" s="524"/>
      <c r="C14" s="266" t="str">
        <f>IF($C$10&gt;0,+(F14*$F$10+I14*$I$10+L14*$L$10)/$C$10,"0")</f>
        <v>0</v>
      </c>
      <c r="D14" s="267" t="str">
        <f>IF(D$10&gt;0,+(G14*G$10+J14*J$10+M14*M$10)/D$10,"0")</f>
        <v>0</v>
      </c>
      <c r="E14" s="268" t="str">
        <f>IF(C10&gt;0,IF(D10&gt;0,+E13/E11,C14),D14)</f>
        <v>0</v>
      </c>
      <c r="F14" s="266" t="str">
        <f>IF(F10&gt;0,+F13/F11,"0")</f>
        <v>0</v>
      </c>
      <c r="G14" s="267" t="str">
        <f>IF(G10&gt;0,+G13/G11,"0")</f>
        <v>0</v>
      </c>
      <c r="H14" s="268" t="str">
        <f>IF(F10&gt;0,IF(G10&gt;0,+H13/H11,F14),G14)</f>
        <v>0</v>
      </c>
      <c r="I14" s="266" t="str">
        <f>IF(I10&gt;0,+I13/I11,"0")</f>
        <v>0</v>
      </c>
      <c r="J14" s="267" t="str">
        <f>IF(J10&gt;0,+J13/J11,"0")</f>
        <v>0</v>
      </c>
      <c r="K14" s="268" t="str">
        <f>IF(I10&gt;0,IF(J10&gt;0,+K13/K11,I14),J14)</f>
        <v>0</v>
      </c>
      <c r="L14" s="266" t="str">
        <f>IF(L10&gt;0,+L13/L11,"0")</f>
        <v>0</v>
      </c>
      <c r="M14" s="267" t="str">
        <f>IF(M10&gt;0,+M13/M11,"0")</f>
        <v>0</v>
      </c>
      <c r="N14" s="268" t="str">
        <f>IF(L10&gt;0,IF(M10&gt;0,+N13/N11,L14),M14)</f>
        <v>0</v>
      </c>
    </row>
    <row r="15" spans="1:14" ht="24" customHeight="1" x14ac:dyDescent="0.25">
      <c r="A15" s="525" t="s">
        <v>768</v>
      </c>
      <c r="B15" s="525"/>
      <c r="C15" s="525"/>
      <c r="D15" s="525"/>
      <c r="E15" s="525"/>
      <c r="F15" s="525"/>
      <c r="G15" s="525"/>
      <c r="H15" s="525"/>
      <c r="I15" s="525"/>
      <c r="J15" s="525"/>
      <c r="K15" s="525"/>
      <c r="L15" s="525"/>
      <c r="M15" s="525"/>
      <c r="N15" s="525"/>
    </row>
    <row r="16" spans="1:14" ht="24" customHeight="1" x14ac:dyDescent="0.25">
      <c r="A16" s="258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</row>
    <row r="17" spans="1:17" ht="24" customHeight="1" x14ac:dyDescent="0.25">
      <c r="A17" s="517" t="s">
        <v>698</v>
      </c>
      <c r="B17" s="517"/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</row>
    <row r="18" spans="1:17" ht="50.25" customHeight="1" x14ac:dyDescent="0.25">
      <c r="A18" s="518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518"/>
      <c r="C18" s="518"/>
      <c r="D18" s="518"/>
      <c r="E18" s="518"/>
      <c r="F18" s="518"/>
      <c r="G18" s="518"/>
      <c r="H18" s="518"/>
      <c r="I18" s="518"/>
      <c r="J18" s="518"/>
      <c r="K18" s="518"/>
      <c r="L18" s="518"/>
      <c r="M18" s="518"/>
      <c r="N18" s="518"/>
    </row>
    <row r="19" spans="1:17" ht="24" customHeight="1" x14ac:dyDescent="0.25">
      <c r="A19" s="517" t="s">
        <v>699</v>
      </c>
      <c r="B19" s="517"/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  <c r="N19" s="517"/>
    </row>
    <row r="23" spans="1:17" ht="18" customHeight="1" x14ac:dyDescent="0.2">
      <c r="A23" s="269" t="s">
        <v>700</v>
      </c>
      <c r="B23" s="270"/>
      <c r="C23" s="270"/>
      <c r="D23" s="270"/>
      <c r="E23" s="271"/>
      <c r="F23" s="270"/>
      <c r="G23" s="270"/>
      <c r="H23" s="272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">
      <c r="A24" s="273"/>
      <c r="B24" s="274"/>
      <c r="C24" s="274"/>
      <c r="D24" s="274"/>
      <c r="E24" s="274"/>
      <c r="F24" s="274"/>
      <c r="G24" s="274"/>
      <c r="H24" s="275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">
      <c r="A25" s="276" t="s">
        <v>701</v>
      </c>
      <c r="B25" s="277"/>
      <c r="C25" s="277"/>
      <c r="D25" s="274"/>
      <c r="E25" s="274"/>
      <c r="F25" s="274"/>
      <c r="G25" s="278" t="s">
        <v>702</v>
      </c>
      <c r="H25" s="275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">
      <c r="A26" s="276"/>
      <c r="B26" s="274"/>
      <c r="C26" s="274"/>
      <c r="D26" s="274"/>
      <c r="E26" s="274"/>
      <c r="F26" s="274"/>
      <c r="G26" s="277"/>
      <c r="H26" s="275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">
      <c r="A27" s="276" t="s">
        <v>715</v>
      </c>
      <c r="B27" s="274"/>
      <c r="C27" s="274"/>
      <c r="D27" s="274"/>
      <c r="E27" s="274"/>
      <c r="F27" s="274"/>
      <c r="G27" s="277">
        <v>9</v>
      </c>
      <c r="H27" s="275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">
      <c r="A28" s="276" t="s">
        <v>769</v>
      </c>
      <c r="B28" s="274"/>
      <c r="C28" s="274"/>
      <c r="D28" s="274"/>
      <c r="E28" s="274"/>
      <c r="F28" s="274"/>
      <c r="G28" s="277">
        <v>11</v>
      </c>
      <c r="H28" s="275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">
      <c r="A29" s="276" t="s">
        <v>770</v>
      </c>
      <c r="B29" s="274"/>
      <c r="C29" s="274"/>
      <c r="D29" s="274"/>
      <c r="E29" s="274"/>
      <c r="F29" s="274"/>
      <c r="G29" s="277">
        <f>AVERAGE(G27:G28)</f>
        <v>10</v>
      </c>
      <c r="H29" s="275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">
      <c r="A30" s="276" t="s">
        <v>703</v>
      </c>
      <c r="B30" s="277"/>
      <c r="C30" s="277"/>
      <c r="D30" s="277"/>
      <c r="E30" s="277"/>
      <c r="F30" s="277"/>
      <c r="G30" s="277">
        <v>365</v>
      </c>
      <c r="H30" s="279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">
      <c r="A31" s="276" t="s">
        <v>704</v>
      </c>
      <c r="B31" s="277"/>
      <c r="C31" s="277"/>
      <c r="D31" s="277"/>
      <c r="E31" s="277"/>
      <c r="F31" s="277"/>
      <c r="G31" s="277">
        <v>105</v>
      </c>
      <c r="H31" s="279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2">
      <c r="A32" s="276" t="s">
        <v>771</v>
      </c>
      <c r="B32" s="277"/>
      <c r="C32" s="277"/>
      <c r="D32" s="277"/>
      <c r="E32" s="277"/>
      <c r="F32" s="277"/>
      <c r="G32" s="277">
        <v>9</v>
      </c>
      <c r="H32" s="279"/>
      <c r="I32" s="280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">
      <c r="A33" s="276" t="s">
        <v>705</v>
      </c>
      <c r="B33" s="274"/>
      <c r="C33" s="274"/>
      <c r="D33" s="274"/>
      <c r="E33" s="274"/>
      <c r="F33" s="274"/>
      <c r="G33" s="277">
        <v>33</v>
      </c>
      <c r="H33" s="275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">
      <c r="A34" s="276" t="s">
        <v>706</v>
      </c>
      <c r="B34" s="274"/>
      <c r="C34" s="274"/>
      <c r="D34" s="274"/>
      <c r="E34" s="274"/>
      <c r="F34" s="274"/>
      <c r="G34" s="277">
        <v>40</v>
      </c>
      <c r="H34" s="275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">
      <c r="A35" s="276" t="s">
        <v>707</v>
      </c>
      <c r="B35" s="274"/>
      <c r="C35" s="274"/>
      <c r="D35" s="274"/>
      <c r="E35" s="274"/>
      <c r="F35" s="274"/>
      <c r="G35" s="277">
        <v>60</v>
      </c>
      <c r="H35" s="275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">
      <c r="A36" s="276" t="s">
        <v>708</v>
      </c>
      <c r="B36" s="274"/>
      <c r="C36" s="274"/>
      <c r="D36" s="274"/>
      <c r="E36" s="274"/>
      <c r="F36" s="274"/>
      <c r="G36" s="277">
        <f>500/G29</f>
        <v>50</v>
      </c>
      <c r="H36" s="275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">
      <c r="A37" s="281" t="s">
        <v>779</v>
      </c>
      <c r="B37" s="274"/>
      <c r="C37" s="274"/>
      <c r="D37" s="274"/>
      <c r="E37" s="274"/>
      <c r="F37" s="274"/>
      <c r="G37" s="282">
        <f>+((G30-G31-G33-G32)*((G34-(G35/60))/5))-G36</f>
        <v>1650.3999999999999</v>
      </c>
      <c r="H37" s="275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">
      <c r="A38" s="276"/>
      <c r="B38" s="274"/>
      <c r="C38" s="274"/>
      <c r="D38" s="274"/>
      <c r="E38" s="274"/>
      <c r="F38" s="274"/>
      <c r="G38" s="277"/>
      <c r="H38" s="275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">
      <c r="A39" s="276" t="s">
        <v>709</v>
      </c>
      <c r="B39" s="274"/>
      <c r="C39" s="274"/>
      <c r="D39" s="274"/>
      <c r="E39" s="274"/>
      <c r="F39" s="274"/>
      <c r="G39" s="277">
        <f>100/G29</f>
        <v>10</v>
      </c>
      <c r="H39" s="275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">
      <c r="A40" s="276" t="s">
        <v>681</v>
      </c>
      <c r="B40" s="274"/>
      <c r="C40" s="274"/>
      <c r="D40" s="274"/>
      <c r="E40" s="274"/>
      <c r="F40" s="274"/>
      <c r="G40" s="277">
        <f>100/G29</f>
        <v>10</v>
      </c>
      <c r="H40" s="275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">
      <c r="A41" s="276" t="s">
        <v>52</v>
      </c>
      <c r="B41" s="274"/>
      <c r="C41" s="274"/>
      <c r="D41" s="274"/>
      <c r="E41" s="274"/>
      <c r="F41" s="274"/>
      <c r="G41" s="277">
        <f>100/G29</f>
        <v>10</v>
      </c>
      <c r="H41" s="275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">
      <c r="A42" s="276" t="s">
        <v>710</v>
      </c>
      <c r="B42" s="274"/>
      <c r="C42" s="274"/>
      <c r="D42" s="274"/>
      <c r="E42" s="274"/>
      <c r="F42" s="274"/>
      <c r="G42" s="277">
        <f>100/G29</f>
        <v>10</v>
      </c>
      <c r="H42" s="275"/>
      <c r="I42" s="13"/>
      <c r="J42" s="13"/>
      <c r="K42" s="13"/>
      <c r="L42" s="13"/>
      <c r="M42" s="13"/>
      <c r="N42" s="13"/>
      <c r="O42" s="283"/>
      <c r="P42" s="13"/>
      <c r="Q42" s="13"/>
    </row>
    <row r="43" spans="1:17" ht="18" customHeight="1" x14ac:dyDescent="0.2">
      <c r="A43" s="276" t="s">
        <v>711</v>
      </c>
      <c r="B43" s="274"/>
      <c r="C43" s="274"/>
      <c r="D43" s="274"/>
      <c r="E43" s="274"/>
      <c r="F43" s="274"/>
      <c r="G43" s="277">
        <f>100/G29</f>
        <v>10</v>
      </c>
      <c r="H43" s="275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">
      <c r="A44" s="276" t="s">
        <v>59</v>
      </c>
      <c r="B44" s="274"/>
      <c r="C44" s="274"/>
      <c r="D44" s="274"/>
      <c r="E44" s="274"/>
      <c r="F44" s="274"/>
      <c r="G44" s="277">
        <f>100/G29</f>
        <v>10</v>
      </c>
      <c r="H44" s="275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">
      <c r="A45" s="276" t="s">
        <v>712</v>
      </c>
      <c r="B45" s="274"/>
      <c r="C45" s="274"/>
      <c r="D45" s="274"/>
      <c r="E45" s="274"/>
      <c r="F45" s="274"/>
      <c r="G45" s="277">
        <f>100/G29</f>
        <v>10</v>
      </c>
      <c r="H45" s="275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">
      <c r="A46" s="281" t="s">
        <v>713</v>
      </c>
      <c r="B46" s="274"/>
      <c r="C46" s="274"/>
      <c r="D46" s="274"/>
      <c r="E46" s="274"/>
      <c r="F46" s="274"/>
      <c r="G46" s="284">
        <f>SUM(G39:G45)</f>
        <v>70</v>
      </c>
      <c r="H46" s="275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">
      <c r="A47" s="276"/>
      <c r="B47" s="277"/>
      <c r="C47" s="277"/>
      <c r="D47" s="274"/>
      <c r="E47" s="274"/>
      <c r="F47" s="274"/>
      <c r="G47" s="274"/>
      <c r="H47" s="275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">
      <c r="A48" s="285" t="s">
        <v>714</v>
      </c>
      <c r="B48" s="286"/>
      <c r="C48" s="287"/>
      <c r="D48" s="286"/>
      <c r="E48" s="286"/>
      <c r="F48" s="286"/>
      <c r="G48" s="288">
        <f>G46/G37</f>
        <v>4.2413960252060109E-2</v>
      </c>
      <c r="H48" s="289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25"/>
    <row r="59" spans="4:10" x14ac:dyDescent="0.25">
      <c r="D59" s="257">
        <f>+D55+SUM(D56:E58)</f>
        <v>0</v>
      </c>
      <c r="F59" s="257">
        <f>+F55+SUM(F56:G58)</f>
        <v>0</v>
      </c>
      <c r="H59" s="257">
        <f>+H55+SUM(H56:I58)</f>
        <v>0</v>
      </c>
      <c r="J59" s="257">
        <f>+J55+SUM(J56:K58)</f>
        <v>0</v>
      </c>
    </row>
  </sheetData>
  <mergeCells count="21">
    <mergeCell ref="A5:N5"/>
    <mergeCell ref="A1:B2"/>
    <mergeCell ref="D2:G2"/>
    <mergeCell ref="H2:M2"/>
    <mergeCell ref="A3:N3"/>
    <mergeCell ref="A4:N4"/>
    <mergeCell ref="A6:N6"/>
    <mergeCell ref="A8:B9"/>
    <mergeCell ref="C8:E8"/>
    <mergeCell ref="F8:H8"/>
    <mergeCell ref="I8:K8"/>
    <mergeCell ref="L8:N8"/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</mergeCells>
  <pageMargins left="0.7" right="0.7" top="0.75" bottom="0.75" header="0.3" footer="0.3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workbookViewId="0">
      <selection activeCell="A3" sqref="A3:B82"/>
    </sheetView>
  </sheetViews>
  <sheetFormatPr defaultColWidth="9.140625" defaultRowHeight="15" x14ac:dyDescent="0.25"/>
  <cols>
    <col min="1" max="1" width="6" style="5" customWidth="1"/>
    <col min="2" max="2" width="58.5703125" style="5" customWidth="1"/>
    <col min="4" max="4" width="53.85546875" customWidth="1"/>
  </cols>
  <sheetData>
    <row r="1" spans="1:5" x14ac:dyDescent="0.25">
      <c r="A1" s="1"/>
      <c r="B1" s="2" t="s">
        <v>76</v>
      </c>
      <c r="C1" s="534" t="s">
        <v>77</v>
      </c>
      <c r="D1" s="535"/>
      <c r="E1" s="535"/>
    </row>
    <row r="2" spans="1:5" x14ac:dyDescent="0.25">
      <c r="A2" s="1"/>
      <c r="B2" s="1"/>
      <c r="C2" s="3">
        <v>1</v>
      </c>
      <c r="D2" s="4" t="s">
        <v>78</v>
      </c>
      <c r="E2" s="3"/>
    </row>
    <row r="3" spans="1:5" x14ac:dyDescent="0.25">
      <c r="A3" s="1" t="s">
        <v>79</v>
      </c>
      <c r="B3" s="1" t="s">
        <v>80</v>
      </c>
      <c r="C3" s="3">
        <v>2</v>
      </c>
      <c r="D3" s="3" t="s">
        <v>81</v>
      </c>
      <c r="E3" s="3">
        <f>A3*1</f>
        <v>100</v>
      </c>
    </row>
    <row r="4" spans="1:5" x14ac:dyDescent="0.25">
      <c r="A4" s="1" t="s">
        <v>82</v>
      </c>
      <c r="B4" s="1" t="s">
        <v>83</v>
      </c>
      <c r="C4" s="3">
        <v>3</v>
      </c>
      <c r="D4" s="3" t="s">
        <v>84</v>
      </c>
      <c r="E4" s="3">
        <f t="shared" ref="E4:E67" si="0">A4*1</f>
        <v>102</v>
      </c>
    </row>
    <row r="5" spans="1:5" x14ac:dyDescent="0.25">
      <c r="A5" s="1" t="s">
        <v>85</v>
      </c>
      <c r="B5" s="1" t="s">
        <v>86</v>
      </c>
      <c r="C5" s="3">
        <v>4</v>
      </c>
      <c r="D5" s="3" t="s">
        <v>8</v>
      </c>
      <c r="E5" s="3">
        <f t="shared" si="0"/>
        <v>200</v>
      </c>
    </row>
    <row r="6" spans="1:5" x14ac:dyDescent="0.25">
      <c r="A6" s="1" t="s">
        <v>87</v>
      </c>
      <c r="B6" s="1" t="s">
        <v>88</v>
      </c>
      <c r="C6" s="3">
        <v>5</v>
      </c>
      <c r="D6" s="3" t="s">
        <v>89</v>
      </c>
      <c r="E6" s="3">
        <f t="shared" si="0"/>
        <v>204</v>
      </c>
    </row>
    <row r="7" spans="1:5" x14ac:dyDescent="0.25">
      <c r="A7" s="1" t="s">
        <v>90</v>
      </c>
      <c r="B7" s="1" t="s">
        <v>91</v>
      </c>
      <c r="C7" s="3">
        <v>6</v>
      </c>
      <c r="D7" s="3" t="s">
        <v>92</v>
      </c>
      <c r="E7" s="3">
        <f t="shared" si="0"/>
        <v>300</v>
      </c>
    </row>
    <row r="8" spans="1:5" x14ac:dyDescent="0.25">
      <c r="A8" s="1" t="s">
        <v>93</v>
      </c>
      <c r="B8" s="1" t="s">
        <v>94</v>
      </c>
      <c r="C8" s="3">
        <v>7</v>
      </c>
      <c r="D8" s="3" t="s">
        <v>95</v>
      </c>
      <c r="E8" s="3">
        <f t="shared" si="0"/>
        <v>302</v>
      </c>
    </row>
    <row r="9" spans="1:5" x14ac:dyDescent="0.25">
      <c r="A9" s="1" t="s">
        <v>96</v>
      </c>
      <c r="B9" s="1" t="s">
        <v>97</v>
      </c>
      <c r="C9" s="3">
        <v>8</v>
      </c>
      <c r="D9" s="3" t="s">
        <v>98</v>
      </c>
      <c r="E9" s="3">
        <f t="shared" si="0"/>
        <v>303</v>
      </c>
    </row>
    <row r="10" spans="1:5" x14ac:dyDescent="0.25">
      <c r="A10" s="1" t="s">
        <v>99</v>
      </c>
      <c r="B10" s="1" t="s">
        <v>100</v>
      </c>
      <c r="C10" s="3">
        <v>9</v>
      </c>
      <c r="D10" s="3" t="s">
        <v>101</v>
      </c>
      <c r="E10" s="3">
        <f t="shared" si="0"/>
        <v>304</v>
      </c>
    </row>
    <row r="11" spans="1:5" x14ac:dyDescent="0.25">
      <c r="A11" s="1" t="s">
        <v>102</v>
      </c>
      <c r="B11" s="1" t="s">
        <v>103</v>
      </c>
      <c r="C11" s="3">
        <v>10</v>
      </c>
      <c r="D11" s="3" t="s">
        <v>104</v>
      </c>
      <c r="E11" s="3">
        <f t="shared" si="0"/>
        <v>306</v>
      </c>
    </row>
    <row r="12" spans="1:5" x14ac:dyDescent="0.25">
      <c r="A12" s="1" t="s">
        <v>105</v>
      </c>
      <c r="B12" s="1" t="s">
        <v>106</v>
      </c>
      <c r="C12" s="3">
        <v>11</v>
      </c>
      <c r="D12" s="3" t="s">
        <v>107</v>
      </c>
      <c r="E12" s="3">
        <f t="shared" si="0"/>
        <v>308</v>
      </c>
    </row>
    <row r="13" spans="1:5" x14ac:dyDescent="0.25">
      <c r="A13" s="1" t="s">
        <v>108</v>
      </c>
      <c r="B13" s="1" t="s">
        <v>109</v>
      </c>
      <c r="C13" s="3">
        <v>12</v>
      </c>
      <c r="D13" s="3" t="s">
        <v>110</v>
      </c>
      <c r="E13" s="3">
        <f t="shared" si="0"/>
        <v>309</v>
      </c>
    </row>
    <row r="14" spans="1:5" x14ac:dyDescent="0.25">
      <c r="A14" s="1" t="s">
        <v>111</v>
      </c>
      <c r="B14" s="1" t="s">
        <v>112</v>
      </c>
      <c r="C14" s="3">
        <v>13</v>
      </c>
      <c r="D14" s="3" t="s">
        <v>113</v>
      </c>
      <c r="E14" s="3">
        <f t="shared" si="0"/>
        <v>310</v>
      </c>
    </row>
    <row r="15" spans="1:5" x14ac:dyDescent="0.25">
      <c r="A15" s="1" t="s">
        <v>114</v>
      </c>
      <c r="B15" s="1" t="s">
        <v>115</v>
      </c>
      <c r="C15" s="3">
        <v>14</v>
      </c>
      <c r="D15" s="3" t="s">
        <v>116</v>
      </c>
      <c r="E15" s="3">
        <f t="shared" si="0"/>
        <v>401</v>
      </c>
    </row>
    <row r="16" spans="1:5" x14ac:dyDescent="0.25">
      <c r="A16" s="1" t="s">
        <v>117</v>
      </c>
      <c r="B16" s="1" t="s">
        <v>118</v>
      </c>
      <c r="C16" s="3">
        <v>15</v>
      </c>
      <c r="D16" s="3" t="s">
        <v>119</v>
      </c>
      <c r="E16" s="3">
        <f t="shared" si="0"/>
        <v>402</v>
      </c>
    </row>
    <row r="17" spans="1:5" x14ac:dyDescent="0.25">
      <c r="A17" s="1" t="s">
        <v>120</v>
      </c>
      <c r="B17" s="1" t="s">
        <v>121</v>
      </c>
      <c r="C17" s="3">
        <v>16</v>
      </c>
      <c r="D17" s="3" t="s">
        <v>122</v>
      </c>
      <c r="E17" s="3">
        <f t="shared" si="0"/>
        <v>403</v>
      </c>
    </row>
    <row r="18" spans="1:5" x14ac:dyDescent="0.25">
      <c r="A18" s="1" t="s">
        <v>123</v>
      </c>
      <c r="B18" s="1" t="s">
        <v>124</v>
      </c>
      <c r="C18" s="3">
        <v>17</v>
      </c>
      <c r="D18" s="3" t="s">
        <v>125</v>
      </c>
      <c r="E18" s="3">
        <f t="shared" si="0"/>
        <v>501</v>
      </c>
    </row>
    <row r="19" spans="1:5" x14ac:dyDescent="0.25">
      <c r="A19" s="1" t="s">
        <v>126</v>
      </c>
      <c r="B19" s="1" t="s">
        <v>127</v>
      </c>
      <c r="C19" s="3">
        <v>18</v>
      </c>
      <c r="D19" s="3" t="s">
        <v>128</v>
      </c>
      <c r="E19" s="3">
        <f t="shared" si="0"/>
        <v>502</v>
      </c>
    </row>
    <row r="20" spans="1:5" x14ac:dyDescent="0.25">
      <c r="A20" s="1" t="s">
        <v>129</v>
      </c>
      <c r="B20" s="1" t="s">
        <v>130</v>
      </c>
      <c r="C20" s="3">
        <v>19</v>
      </c>
      <c r="D20" s="3" t="s">
        <v>131</v>
      </c>
      <c r="E20" s="3">
        <f t="shared" si="0"/>
        <v>504</v>
      </c>
    </row>
    <row r="21" spans="1:5" x14ac:dyDescent="0.25">
      <c r="A21" s="1" t="s">
        <v>132</v>
      </c>
      <c r="B21" s="1" t="s">
        <v>133</v>
      </c>
      <c r="C21" s="3">
        <v>20</v>
      </c>
      <c r="D21" s="3" t="s">
        <v>134</v>
      </c>
      <c r="E21" s="3">
        <f t="shared" si="0"/>
        <v>505</v>
      </c>
    </row>
    <row r="22" spans="1:5" x14ac:dyDescent="0.25">
      <c r="A22" s="1" t="s">
        <v>135</v>
      </c>
      <c r="B22" s="1" t="s">
        <v>136</v>
      </c>
      <c r="C22" s="3">
        <v>21</v>
      </c>
      <c r="D22" s="3" t="s">
        <v>137</v>
      </c>
      <c r="E22" s="3">
        <f t="shared" si="0"/>
        <v>507</v>
      </c>
    </row>
    <row r="23" spans="1:5" x14ac:dyDescent="0.25">
      <c r="A23" s="1" t="s">
        <v>138</v>
      </c>
      <c r="B23" s="1" t="s">
        <v>139</v>
      </c>
      <c r="C23" s="3">
        <v>22</v>
      </c>
      <c r="D23" s="3" t="s">
        <v>140</v>
      </c>
      <c r="E23" s="3">
        <f t="shared" si="0"/>
        <v>508</v>
      </c>
    </row>
    <row r="24" spans="1:5" x14ac:dyDescent="0.25">
      <c r="A24" s="1" t="s">
        <v>141</v>
      </c>
      <c r="B24" s="1" t="s">
        <v>142</v>
      </c>
      <c r="C24" s="3">
        <v>23</v>
      </c>
      <c r="D24" s="3" t="s">
        <v>143</v>
      </c>
      <c r="E24" s="3">
        <f t="shared" si="0"/>
        <v>509</v>
      </c>
    </row>
    <row r="25" spans="1:5" x14ac:dyDescent="0.25">
      <c r="A25" s="1" t="s">
        <v>144</v>
      </c>
      <c r="B25" s="1" t="s">
        <v>145</v>
      </c>
      <c r="C25" s="3">
        <v>24</v>
      </c>
      <c r="D25" s="3" t="s">
        <v>146</v>
      </c>
      <c r="E25" s="3">
        <f t="shared" si="0"/>
        <v>510</v>
      </c>
    </row>
    <row r="26" spans="1:5" x14ac:dyDescent="0.25">
      <c r="A26" s="1" t="s">
        <v>147</v>
      </c>
      <c r="B26" s="1" t="s">
        <v>148</v>
      </c>
      <c r="C26" s="3">
        <v>25</v>
      </c>
      <c r="D26" s="3" t="s">
        <v>149</v>
      </c>
      <c r="E26" s="3">
        <f t="shared" si="0"/>
        <v>511</v>
      </c>
    </row>
    <row r="27" spans="1:5" x14ac:dyDescent="0.25">
      <c r="A27" s="1" t="s">
        <v>150</v>
      </c>
      <c r="B27" s="1" t="s">
        <v>151</v>
      </c>
      <c r="C27" s="3">
        <v>26</v>
      </c>
      <c r="D27" s="3" t="s">
        <v>152</v>
      </c>
      <c r="E27" s="3">
        <f t="shared" si="0"/>
        <v>512</v>
      </c>
    </row>
    <row r="28" spans="1:5" x14ac:dyDescent="0.25">
      <c r="A28" s="1" t="s">
        <v>153</v>
      </c>
      <c r="B28" s="1" t="s">
        <v>154</v>
      </c>
      <c r="C28" s="3">
        <v>27</v>
      </c>
      <c r="D28" s="3" t="s">
        <v>155</v>
      </c>
      <c r="E28" s="3">
        <f t="shared" si="0"/>
        <v>513</v>
      </c>
    </row>
    <row r="29" spans="1:5" x14ac:dyDescent="0.25">
      <c r="A29" s="1" t="s">
        <v>156</v>
      </c>
      <c r="B29" s="1" t="s">
        <v>157</v>
      </c>
      <c r="C29" s="3">
        <v>28</v>
      </c>
      <c r="D29" s="3" t="s">
        <v>158</v>
      </c>
      <c r="E29" s="3">
        <f t="shared" si="0"/>
        <v>514</v>
      </c>
    </row>
    <row r="30" spans="1:5" ht="30" x14ac:dyDescent="0.25">
      <c r="A30" s="1" t="s">
        <v>159</v>
      </c>
      <c r="B30" s="1" t="s">
        <v>160</v>
      </c>
      <c r="C30" s="3">
        <v>29</v>
      </c>
      <c r="D30" s="3" t="s">
        <v>161</v>
      </c>
      <c r="E30" s="3">
        <f t="shared" si="0"/>
        <v>515</v>
      </c>
    </row>
    <row r="31" spans="1:5" ht="30" x14ac:dyDescent="0.25">
      <c r="A31" s="1" t="s">
        <v>162</v>
      </c>
      <c r="B31" s="1" t="s">
        <v>163</v>
      </c>
      <c r="C31" s="3">
        <v>30</v>
      </c>
      <c r="D31" s="3" t="s">
        <v>164</v>
      </c>
      <c r="E31" s="3">
        <f t="shared" si="0"/>
        <v>601</v>
      </c>
    </row>
    <row r="32" spans="1:5" x14ac:dyDescent="0.25">
      <c r="A32" s="1" t="s">
        <v>165</v>
      </c>
      <c r="B32" s="1" t="s">
        <v>166</v>
      </c>
      <c r="C32" s="3">
        <v>31</v>
      </c>
      <c r="D32" s="3" t="s">
        <v>167</v>
      </c>
      <c r="E32" s="3">
        <f t="shared" si="0"/>
        <v>604</v>
      </c>
    </row>
    <row r="33" spans="1:5" x14ac:dyDescent="0.25">
      <c r="A33" s="1" t="s">
        <v>168</v>
      </c>
      <c r="B33" s="1" t="s">
        <v>169</v>
      </c>
      <c r="C33" s="3">
        <v>32</v>
      </c>
      <c r="D33" s="3" t="s">
        <v>170</v>
      </c>
      <c r="E33" s="3">
        <f t="shared" si="0"/>
        <v>607</v>
      </c>
    </row>
    <row r="34" spans="1:5" x14ac:dyDescent="0.25">
      <c r="A34" s="1" t="s">
        <v>171</v>
      </c>
      <c r="B34" s="1" t="s">
        <v>172</v>
      </c>
      <c r="C34" s="3">
        <v>33</v>
      </c>
      <c r="D34" s="3" t="s">
        <v>173</v>
      </c>
      <c r="E34" s="3">
        <f t="shared" si="0"/>
        <v>608</v>
      </c>
    </row>
    <row r="35" spans="1:5" x14ac:dyDescent="0.25">
      <c r="A35" s="1" t="s">
        <v>174</v>
      </c>
      <c r="B35" s="1" t="s">
        <v>175</v>
      </c>
      <c r="C35" s="3">
        <v>34</v>
      </c>
      <c r="D35" s="3" t="s">
        <v>176</v>
      </c>
      <c r="E35" s="3">
        <f t="shared" si="0"/>
        <v>610</v>
      </c>
    </row>
    <row r="36" spans="1:5" x14ac:dyDescent="0.25">
      <c r="A36" s="1" t="s">
        <v>177</v>
      </c>
      <c r="B36" s="1" t="s">
        <v>178</v>
      </c>
      <c r="C36" s="3">
        <v>35</v>
      </c>
      <c r="D36" s="3" t="s">
        <v>179</v>
      </c>
      <c r="E36" s="3">
        <f t="shared" si="0"/>
        <v>611</v>
      </c>
    </row>
    <row r="37" spans="1:5" x14ac:dyDescent="0.25">
      <c r="A37" s="1" t="s">
        <v>180</v>
      </c>
      <c r="B37" s="1" t="s">
        <v>181</v>
      </c>
      <c r="C37" s="3">
        <v>36</v>
      </c>
      <c r="D37" s="3" t="s">
        <v>182</v>
      </c>
      <c r="E37" s="3">
        <f t="shared" si="0"/>
        <v>700</v>
      </c>
    </row>
    <row r="38" spans="1:5" x14ac:dyDescent="0.25">
      <c r="A38" s="1" t="s">
        <v>183</v>
      </c>
      <c r="B38" s="1" t="s">
        <v>184</v>
      </c>
      <c r="C38" s="3">
        <v>37</v>
      </c>
      <c r="D38" s="3" t="s">
        <v>185</v>
      </c>
      <c r="E38" s="3">
        <f t="shared" si="0"/>
        <v>800</v>
      </c>
    </row>
    <row r="39" spans="1:5" x14ac:dyDescent="0.25">
      <c r="A39" s="1" t="s">
        <v>186</v>
      </c>
      <c r="B39" s="1" t="s">
        <v>187</v>
      </c>
      <c r="C39" s="3">
        <v>38</v>
      </c>
      <c r="D39" s="3" t="s">
        <v>188</v>
      </c>
      <c r="E39" s="3">
        <f t="shared" si="0"/>
        <v>900</v>
      </c>
    </row>
    <row r="40" spans="1:5" x14ac:dyDescent="0.25">
      <c r="A40" s="1" t="s">
        <v>189</v>
      </c>
      <c r="B40" s="1" t="s">
        <v>190</v>
      </c>
      <c r="C40" s="3">
        <v>39</v>
      </c>
      <c r="D40" s="3" t="s">
        <v>191</v>
      </c>
      <c r="E40" s="3">
        <f t="shared" si="0"/>
        <v>1000</v>
      </c>
    </row>
    <row r="41" spans="1:5" x14ac:dyDescent="0.25">
      <c r="A41" s="1" t="s">
        <v>192</v>
      </c>
      <c r="B41" s="1" t="s">
        <v>193</v>
      </c>
      <c r="C41" s="3">
        <v>40</v>
      </c>
      <c r="D41" s="3" t="s">
        <v>194</v>
      </c>
      <c r="E41" s="3">
        <f t="shared" si="0"/>
        <v>1100</v>
      </c>
    </row>
    <row r="42" spans="1:5" x14ac:dyDescent="0.25">
      <c r="A42" s="1" t="s">
        <v>195</v>
      </c>
      <c r="B42" s="1" t="s">
        <v>196</v>
      </c>
      <c r="C42" s="3">
        <v>41</v>
      </c>
      <c r="D42" s="3" t="s">
        <v>197</v>
      </c>
      <c r="E42" s="3">
        <f t="shared" si="0"/>
        <v>1300</v>
      </c>
    </row>
    <row r="43" spans="1:5" x14ac:dyDescent="0.25">
      <c r="A43" s="1" t="s">
        <v>198</v>
      </c>
      <c r="B43" s="1" t="s">
        <v>199</v>
      </c>
      <c r="C43" s="3">
        <v>42</v>
      </c>
      <c r="D43" s="3" t="s">
        <v>200</v>
      </c>
      <c r="E43" s="3">
        <f t="shared" si="0"/>
        <v>1400</v>
      </c>
    </row>
    <row r="44" spans="1:5" x14ac:dyDescent="0.25">
      <c r="A44" s="1" t="s">
        <v>201</v>
      </c>
      <c r="B44" s="1" t="s">
        <v>202</v>
      </c>
      <c r="C44" s="3">
        <v>43</v>
      </c>
      <c r="D44" s="3" t="s">
        <v>203</v>
      </c>
      <c r="E44" s="3">
        <f t="shared" si="0"/>
        <v>1510</v>
      </c>
    </row>
    <row r="45" spans="1:5" x14ac:dyDescent="0.25">
      <c r="A45" s="1" t="s">
        <v>204</v>
      </c>
      <c r="B45" s="1" t="s">
        <v>205</v>
      </c>
      <c r="C45" s="3">
        <v>44</v>
      </c>
      <c r="D45" s="3" t="s">
        <v>206</v>
      </c>
      <c r="E45" s="3">
        <f t="shared" si="0"/>
        <v>1520</v>
      </c>
    </row>
    <row r="46" spans="1:5" x14ac:dyDescent="0.25">
      <c r="A46" s="1" t="s">
        <v>207</v>
      </c>
      <c r="B46" s="1" t="s">
        <v>208</v>
      </c>
      <c r="C46" s="3">
        <v>45</v>
      </c>
      <c r="D46" s="3" t="s">
        <v>209</v>
      </c>
      <c r="E46" s="3">
        <f t="shared" si="0"/>
        <v>1530</v>
      </c>
    </row>
    <row r="47" spans="1:5" x14ac:dyDescent="0.25">
      <c r="A47" s="1" t="s">
        <v>210</v>
      </c>
      <c r="B47" s="1" t="s">
        <v>211</v>
      </c>
      <c r="C47" s="3">
        <v>46</v>
      </c>
      <c r="D47" s="3" t="s">
        <v>212</v>
      </c>
      <c r="E47" s="3">
        <f t="shared" si="0"/>
        <v>1550</v>
      </c>
    </row>
    <row r="48" spans="1:5" x14ac:dyDescent="0.25">
      <c r="A48" s="1" t="s">
        <v>213</v>
      </c>
      <c r="B48" s="1" t="s">
        <v>214</v>
      </c>
      <c r="C48" s="3">
        <v>47</v>
      </c>
      <c r="D48" s="3" t="s">
        <v>215</v>
      </c>
      <c r="E48" s="3">
        <f t="shared" si="0"/>
        <v>1560</v>
      </c>
    </row>
    <row r="49" spans="1:5" x14ac:dyDescent="0.25">
      <c r="A49" s="1" t="s">
        <v>216</v>
      </c>
      <c r="B49" s="1" t="s">
        <v>217</v>
      </c>
      <c r="C49" s="3">
        <v>48</v>
      </c>
      <c r="D49" s="3" t="s">
        <v>218</v>
      </c>
      <c r="E49" s="3">
        <f t="shared" si="0"/>
        <v>1570</v>
      </c>
    </row>
    <row r="50" spans="1:5" x14ac:dyDescent="0.25">
      <c r="A50" s="1" t="s">
        <v>219</v>
      </c>
      <c r="B50" s="1" t="s">
        <v>220</v>
      </c>
      <c r="C50" s="3">
        <v>49</v>
      </c>
      <c r="D50" s="3" t="s">
        <v>221</v>
      </c>
      <c r="E50" s="3">
        <f t="shared" si="0"/>
        <v>1580</v>
      </c>
    </row>
    <row r="51" spans="1:5" ht="30" x14ac:dyDescent="0.25">
      <c r="A51" s="1" t="s">
        <v>222</v>
      </c>
      <c r="B51" s="1" t="s">
        <v>223</v>
      </c>
      <c r="C51" s="3">
        <v>50</v>
      </c>
      <c r="D51" s="3" t="s">
        <v>224</v>
      </c>
      <c r="E51" s="3">
        <f t="shared" si="0"/>
        <v>1581</v>
      </c>
    </row>
    <row r="52" spans="1:5" x14ac:dyDescent="0.25">
      <c r="A52" s="1" t="s">
        <v>225</v>
      </c>
      <c r="B52" s="1" t="s">
        <v>226</v>
      </c>
      <c r="C52" s="3">
        <v>51</v>
      </c>
      <c r="D52" s="3" t="s">
        <v>227</v>
      </c>
      <c r="E52" s="3">
        <f t="shared" si="0"/>
        <v>1582</v>
      </c>
    </row>
    <row r="53" spans="1:5" x14ac:dyDescent="0.25">
      <c r="A53" s="1" t="s">
        <v>228</v>
      </c>
      <c r="B53" s="1" t="s">
        <v>229</v>
      </c>
      <c r="C53" s="3">
        <v>52</v>
      </c>
      <c r="D53" s="3" t="s">
        <v>230</v>
      </c>
      <c r="E53" s="3">
        <f t="shared" si="0"/>
        <v>1583</v>
      </c>
    </row>
    <row r="54" spans="1:5" x14ac:dyDescent="0.25">
      <c r="A54" s="1" t="s">
        <v>231</v>
      </c>
      <c r="B54" s="1" t="s">
        <v>232</v>
      </c>
      <c r="C54" s="3">
        <v>53</v>
      </c>
      <c r="D54" s="3" t="s">
        <v>233</v>
      </c>
      <c r="E54" s="3">
        <f t="shared" si="0"/>
        <v>1584</v>
      </c>
    </row>
    <row r="55" spans="1:5" x14ac:dyDescent="0.25">
      <c r="A55" s="1" t="s">
        <v>234</v>
      </c>
      <c r="B55" s="1" t="s">
        <v>235</v>
      </c>
      <c r="C55" s="3">
        <v>54</v>
      </c>
      <c r="D55" s="3" t="s">
        <v>236</v>
      </c>
      <c r="E55" s="3">
        <f t="shared" si="0"/>
        <v>1585</v>
      </c>
    </row>
    <row r="56" spans="1:5" x14ac:dyDescent="0.25">
      <c r="A56" s="1" t="s">
        <v>237</v>
      </c>
      <c r="B56" s="1" t="s">
        <v>238</v>
      </c>
      <c r="C56" s="3">
        <v>55</v>
      </c>
      <c r="D56" s="3" t="s">
        <v>239</v>
      </c>
      <c r="E56" s="3">
        <f t="shared" si="0"/>
        <v>1586</v>
      </c>
    </row>
    <row r="57" spans="1:5" x14ac:dyDescent="0.25">
      <c r="A57" s="1" t="s">
        <v>240</v>
      </c>
      <c r="B57" s="1" t="s">
        <v>241</v>
      </c>
      <c r="C57" s="3">
        <v>56</v>
      </c>
      <c r="D57" s="3" t="s">
        <v>242</v>
      </c>
      <c r="E57" s="3">
        <f t="shared" si="0"/>
        <v>1590</v>
      </c>
    </row>
    <row r="58" spans="1:5" x14ac:dyDescent="0.25">
      <c r="A58" s="1" t="s">
        <v>243</v>
      </c>
      <c r="B58" s="1" t="s">
        <v>244</v>
      </c>
      <c r="C58" s="3">
        <v>57</v>
      </c>
      <c r="D58" s="3" t="s">
        <v>245</v>
      </c>
      <c r="E58" s="3">
        <f t="shared" si="0"/>
        <v>1700</v>
      </c>
    </row>
    <row r="59" spans="1:5" x14ac:dyDescent="0.25">
      <c r="A59" s="1" t="s">
        <v>246</v>
      </c>
      <c r="B59" s="1" t="s">
        <v>247</v>
      </c>
      <c r="C59" s="3">
        <v>58</v>
      </c>
      <c r="D59" s="3" t="s">
        <v>248</v>
      </c>
      <c r="E59" s="3">
        <f t="shared" si="0"/>
        <v>1800</v>
      </c>
    </row>
    <row r="60" spans="1:5" x14ac:dyDescent="0.25">
      <c r="A60" s="1" t="s">
        <v>249</v>
      </c>
      <c r="B60" s="1" t="s">
        <v>250</v>
      </c>
      <c r="C60" s="3">
        <v>59</v>
      </c>
      <c r="D60" s="3" t="s">
        <v>251</v>
      </c>
      <c r="E60" s="3">
        <f t="shared" si="0"/>
        <v>2010</v>
      </c>
    </row>
    <row r="61" spans="1:5" x14ac:dyDescent="0.25">
      <c r="A61" s="1" t="s">
        <v>252</v>
      </c>
      <c r="B61" s="1" t="s">
        <v>253</v>
      </c>
      <c r="C61" s="3">
        <v>60</v>
      </c>
      <c r="D61" s="3" t="s">
        <v>254</v>
      </c>
      <c r="E61" s="3">
        <f t="shared" si="0"/>
        <v>2020</v>
      </c>
    </row>
    <row r="62" spans="1:5" x14ac:dyDescent="0.25">
      <c r="A62" s="1" t="s">
        <v>255</v>
      </c>
      <c r="B62" s="1" t="s">
        <v>256</v>
      </c>
      <c r="C62" s="3">
        <v>61</v>
      </c>
      <c r="D62" s="3" t="s">
        <v>257</v>
      </c>
      <c r="E62" s="3">
        <f t="shared" si="0"/>
        <v>2100</v>
      </c>
    </row>
    <row r="63" spans="1:5" x14ac:dyDescent="0.25">
      <c r="A63" s="1" t="s">
        <v>258</v>
      </c>
      <c r="B63" s="1" t="s">
        <v>259</v>
      </c>
      <c r="C63" s="3">
        <v>62</v>
      </c>
      <c r="D63" s="3" t="s">
        <v>260</v>
      </c>
      <c r="E63" s="3">
        <f t="shared" si="0"/>
        <v>2200</v>
      </c>
    </row>
    <row r="64" spans="1:5" x14ac:dyDescent="0.25">
      <c r="A64" s="1" t="s">
        <v>261</v>
      </c>
      <c r="B64" s="1" t="s">
        <v>262</v>
      </c>
      <c r="C64" s="3">
        <v>63</v>
      </c>
      <c r="D64" s="3" t="s">
        <v>263</v>
      </c>
      <c r="E64" s="3">
        <f t="shared" si="0"/>
        <v>2300</v>
      </c>
    </row>
    <row r="65" spans="1:5" x14ac:dyDescent="0.25">
      <c r="A65" s="1" t="s">
        <v>264</v>
      </c>
      <c r="B65" s="1" t="s">
        <v>265</v>
      </c>
      <c r="C65" s="3">
        <v>64</v>
      </c>
      <c r="D65" s="3" t="s">
        <v>266</v>
      </c>
      <c r="E65" s="3">
        <f t="shared" si="0"/>
        <v>2400</v>
      </c>
    </row>
    <row r="66" spans="1:5" x14ac:dyDescent="0.25">
      <c r="A66" s="1" t="s">
        <v>267</v>
      </c>
      <c r="B66" s="1" t="s">
        <v>268</v>
      </c>
      <c r="C66" s="3">
        <v>65</v>
      </c>
      <c r="D66" s="3" t="s">
        <v>269</v>
      </c>
      <c r="E66" s="3">
        <f t="shared" si="0"/>
        <v>2500</v>
      </c>
    </row>
    <row r="67" spans="1:5" x14ac:dyDescent="0.25">
      <c r="A67" s="1" t="s">
        <v>270</v>
      </c>
      <c r="B67" s="1" t="s">
        <v>271</v>
      </c>
      <c r="C67" s="3">
        <v>66</v>
      </c>
      <c r="D67" s="3" t="s">
        <v>272</v>
      </c>
      <c r="E67" s="3">
        <f t="shared" si="0"/>
        <v>2600</v>
      </c>
    </row>
    <row r="68" spans="1:5" x14ac:dyDescent="0.25">
      <c r="A68" s="1" t="s">
        <v>273</v>
      </c>
      <c r="B68" s="1" t="s">
        <v>274</v>
      </c>
      <c r="C68" s="3">
        <v>67</v>
      </c>
      <c r="D68" s="3" t="s">
        <v>275</v>
      </c>
      <c r="E68" s="3">
        <f t="shared" ref="E68:E82" si="1">A68*1</f>
        <v>2650</v>
      </c>
    </row>
    <row r="69" spans="1:5" ht="30" x14ac:dyDescent="0.25">
      <c r="A69" s="1" t="s">
        <v>276</v>
      </c>
      <c r="B69" s="1" t="s">
        <v>277</v>
      </c>
      <c r="C69" s="3">
        <v>68</v>
      </c>
      <c r="D69" s="3" t="s">
        <v>278</v>
      </c>
      <c r="E69" s="3">
        <f t="shared" si="1"/>
        <v>2660</v>
      </c>
    </row>
    <row r="70" spans="1:5" x14ac:dyDescent="0.25">
      <c r="A70" s="1" t="s">
        <v>279</v>
      </c>
      <c r="B70" s="1" t="s">
        <v>280</v>
      </c>
      <c r="C70" s="3">
        <v>69</v>
      </c>
      <c r="D70" s="3" t="s">
        <v>281</v>
      </c>
      <c r="E70" s="3">
        <f t="shared" si="1"/>
        <v>2700</v>
      </c>
    </row>
    <row r="71" spans="1:5" x14ac:dyDescent="0.25">
      <c r="A71" s="1" t="s">
        <v>282</v>
      </c>
      <c r="B71" s="1" t="s">
        <v>283</v>
      </c>
      <c r="C71" s="3">
        <v>70</v>
      </c>
      <c r="D71" s="3" t="s">
        <v>284</v>
      </c>
      <c r="E71" s="3">
        <f t="shared" si="1"/>
        <v>2800</v>
      </c>
    </row>
    <row r="72" spans="1:5" x14ac:dyDescent="0.25">
      <c r="A72" s="1" t="s">
        <v>285</v>
      </c>
      <c r="B72" s="1" t="s">
        <v>286</v>
      </c>
      <c r="C72" s="3">
        <v>71</v>
      </c>
      <c r="D72" s="3" t="s">
        <v>287</v>
      </c>
      <c r="E72" s="3">
        <f t="shared" si="1"/>
        <v>2850</v>
      </c>
    </row>
    <row r="73" spans="1:5" x14ac:dyDescent="0.25">
      <c r="A73" s="1" t="s">
        <v>288</v>
      </c>
      <c r="B73" s="1" t="s">
        <v>289</v>
      </c>
      <c r="C73" s="3">
        <v>72</v>
      </c>
      <c r="D73" s="3" t="s">
        <v>290</v>
      </c>
      <c r="E73" s="3">
        <f t="shared" si="1"/>
        <v>2950</v>
      </c>
    </row>
    <row r="74" spans="1:5" x14ac:dyDescent="0.25">
      <c r="A74" s="1" t="s">
        <v>291</v>
      </c>
      <c r="B74" s="1" t="s">
        <v>292</v>
      </c>
      <c r="C74" s="3">
        <v>73</v>
      </c>
      <c r="D74" s="3" t="s">
        <v>293</v>
      </c>
      <c r="E74" s="3">
        <f t="shared" si="1"/>
        <v>3000</v>
      </c>
    </row>
    <row r="75" spans="1:5" x14ac:dyDescent="0.25">
      <c r="A75" s="1" t="s">
        <v>294</v>
      </c>
      <c r="B75" s="1" t="s">
        <v>295</v>
      </c>
      <c r="C75" s="3">
        <v>74</v>
      </c>
      <c r="D75" s="3" t="s">
        <v>296</v>
      </c>
      <c r="E75" s="3">
        <f t="shared" si="1"/>
        <v>3001</v>
      </c>
    </row>
    <row r="76" spans="1:5" x14ac:dyDescent="0.25">
      <c r="A76" s="1" t="s">
        <v>297</v>
      </c>
      <c r="B76" s="1" t="s">
        <v>298</v>
      </c>
      <c r="C76" s="3">
        <v>75</v>
      </c>
      <c r="D76" s="3" t="s">
        <v>299</v>
      </c>
      <c r="E76" s="3">
        <f t="shared" si="1"/>
        <v>3010</v>
      </c>
    </row>
    <row r="77" spans="1:5" x14ac:dyDescent="0.25">
      <c r="A77" s="1" t="s">
        <v>300</v>
      </c>
      <c r="B77" s="1" t="s">
        <v>301</v>
      </c>
      <c r="C77" s="3">
        <v>76</v>
      </c>
      <c r="D77" s="3" t="s">
        <v>302</v>
      </c>
      <c r="E77" s="3">
        <f t="shared" si="1"/>
        <v>3020</v>
      </c>
    </row>
    <row r="78" spans="1:5" x14ac:dyDescent="0.25">
      <c r="A78" s="1" t="s">
        <v>303</v>
      </c>
      <c r="B78" s="1" t="s">
        <v>304</v>
      </c>
      <c r="C78" s="3">
        <v>77</v>
      </c>
      <c r="D78" s="3" t="s">
        <v>305</v>
      </c>
      <c r="E78" s="3">
        <f t="shared" si="1"/>
        <v>3030</v>
      </c>
    </row>
    <row r="79" spans="1:5" x14ac:dyDescent="0.25">
      <c r="A79" s="1" t="s">
        <v>306</v>
      </c>
      <c r="B79" s="1" t="s">
        <v>307</v>
      </c>
      <c r="C79" s="3">
        <v>78</v>
      </c>
      <c r="D79" s="3" t="s">
        <v>308</v>
      </c>
      <c r="E79" s="3">
        <f t="shared" si="1"/>
        <v>3040</v>
      </c>
    </row>
    <row r="80" spans="1:5" x14ac:dyDescent="0.25">
      <c r="A80" s="1" t="s">
        <v>309</v>
      </c>
      <c r="B80" s="1" t="s">
        <v>310</v>
      </c>
      <c r="C80" s="3">
        <v>79</v>
      </c>
      <c r="D80" s="3" t="s">
        <v>311</v>
      </c>
      <c r="E80" s="3">
        <f t="shared" si="1"/>
        <v>3050</v>
      </c>
    </row>
    <row r="81" spans="1:5" ht="30" x14ac:dyDescent="0.25">
      <c r="A81" s="1" t="s">
        <v>312</v>
      </c>
      <c r="B81" s="1" t="s">
        <v>313</v>
      </c>
      <c r="C81" s="3">
        <v>80</v>
      </c>
      <c r="D81" s="3" t="s">
        <v>314</v>
      </c>
      <c r="E81" s="3">
        <f t="shared" si="1"/>
        <v>3060</v>
      </c>
    </row>
    <row r="82" spans="1:5" x14ac:dyDescent="0.25">
      <c r="A82" s="1" t="s">
        <v>315</v>
      </c>
      <c r="B82" s="1" t="s">
        <v>316</v>
      </c>
      <c r="C82" s="3">
        <v>81</v>
      </c>
      <c r="D82" s="3" t="s">
        <v>317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topLeftCell="A19" workbookViewId="0">
      <selection activeCell="B44" sqref="B44"/>
    </sheetView>
  </sheetViews>
  <sheetFormatPr defaultColWidth="8.85546875" defaultRowHeight="12.75" x14ac:dyDescent="0.2"/>
  <cols>
    <col min="1" max="1" width="4.28515625" style="25" customWidth="1"/>
    <col min="2" max="2" width="76.42578125" style="17" customWidth="1"/>
    <col min="3" max="3" width="6.7109375" style="22" customWidth="1"/>
    <col min="4" max="16384" width="8.85546875" style="17"/>
  </cols>
  <sheetData>
    <row r="1" spans="1:3" ht="23.45" customHeight="1" x14ac:dyDescent="0.2">
      <c r="A1" s="23" t="s">
        <v>671</v>
      </c>
      <c r="B1" s="19" t="s">
        <v>582</v>
      </c>
      <c r="C1" s="19" t="s">
        <v>581</v>
      </c>
    </row>
    <row r="2" spans="1:3" x14ac:dyDescent="0.2">
      <c r="A2" s="24">
        <v>1</v>
      </c>
      <c r="B2" s="20" t="s">
        <v>672</v>
      </c>
      <c r="C2" s="21">
        <v>0</v>
      </c>
    </row>
    <row r="3" spans="1:3" x14ac:dyDescent="0.2">
      <c r="A3" s="24">
        <v>2</v>
      </c>
      <c r="B3" s="18" t="s">
        <v>583</v>
      </c>
      <c r="C3" s="21">
        <v>1</v>
      </c>
    </row>
    <row r="4" spans="1:3" x14ac:dyDescent="0.2">
      <c r="A4" s="24">
        <v>3</v>
      </c>
      <c r="B4" s="18" t="s">
        <v>584</v>
      </c>
      <c r="C4" s="21">
        <v>2</v>
      </c>
    </row>
    <row r="5" spans="1:3" x14ac:dyDescent="0.2">
      <c r="A5" s="24">
        <v>4</v>
      </c>
      <c r="B5" s="18" t="s">
        <v>585</v>
      </c>
      <c r="C5" s="21">
        <v>3</v>
      </c>
    </row>
    <row r="6" spans="1:3" x14ac:dyDescent="0.2">
      <c r="A6" s="24">
        <v>5</v>
      </c>
      <c r="B6" s="18" t="s">
        <v>586</v>
      </c>
      <c r="C6" s="21">
        <v>5</v>
      </c>
    </row>
    <row r="7" spans="1:3" x14ac:dyDescent="0.2">
      <c r="A7" s="24">
        <v>6</v>
      </c>
      <c r="B7" s="18" t="s">
        <v>587</v>
      </c>
      <c r="C7" s="21">
        <v>6</v>
      </c>
    </row>
    <row r="8" spans="1:3" x14ac:dyDescent="0.2">
      <c r="A8" s="24">
        <v>7</v>
      </c>
      <c r="B8" s="18" t="s">
        <v>588</v>
      </c>
      <c r="C8" s="21">
        <v>7</v>
      </c>
    </row>
    <row r="9" spans="1:3" x14ac:dyDescent="0.2">
      <c r="A9" s="24">
        <v>8</v>
      </c>
      <c r="B9" s="18" t="s">
        <v>589</v>
      </c>
      <c r="C9" s="21">
        <v>8</v>
      </c>
    </row>
    <row r="10" spans="1:3" x14ac:dyDescent="0.2">
      <c r="A10" s="24">
        <v>9</v>
      </c>
      <c r="B10" s="18" t="s">
        <v>590</v>
      </c>
      <c r="C10" s="21">
        <v>9</v>
      </c>
    </row>
    <row r="11" spans="1:3" x14ac:dyDescent="0.2">
      <c r="A11" s="24">
        <v>10</v>
      </c>
      <c r="B11" s="18" t="s">
        <v>591</v>
      </c>
      <c r="C11" s="21">
        <v>10</v>
      </c>
    </row>
    <row r="12" spans="1:3" x14ac:dyDescent="0.2">
      <c r="A12" s="24">
        <v>11</v>
      </c>
      <c r="B12" s="18" t="s">
        <v>592</v>
      </c>
      <c r="C12" s="21">
        <v>11</v>
      </c>
    </row>
    <row r="13" spans="1:3" x14ac:dyDescent="0.2">
      <c r="A13" s="24">
        <v>12</v>
      </c>
      <c r="B13" s="18" t="s">
        <v>593</v>
      </c>
      <c r="C13" s="21">
        <v>12</v>
      </c>
    </row>
    <row r="14" spans="1:3" x14ac:dyDescent="0.2">
      <c r="A14" s="24">
        <v>13</v>
      </c>
      <c r="B14" s="18" t="s">
        <v>594</v>
      </c>
      <c r="C14" s="21">
        <v>13</v>
      </c>
    </row>
    <row r="15" spans="1:3" x14ac:dyDescent="0.2">
      <c r="A15" s="24">
        <v>14</v>
      </c>
      <c r="B15" s="18" t="s">
        <v>595</v>
      </c>
      <c r="C15" s="21">
        <v>14</v>
      </c>
    </row>
    <row r="16" spans="1:3" x14ac:dyDescent="0.2">
      <c r="A16" s="24">
        <v>15</v>
      </c>
      <c r="B16" s="18" t="s">
        <v>596</v>
      </c>
      <c r="C16" s="21">
        <v>15</v>
      </c>
    </row>
    <row r="17" spans="1:3" ht="25.5" x14ac:dyDescent="0.2">
      <c r="A17" s="24">
        <v>16</v>
      </c>
      <c r="B17" s="18" t="s">
        <v>597</v>
      </c>
      <c r="C17" s="21">
        <v>16</v>
      </c>
    </row>
    <row r="18" spans="1:3" x14ac:dyDescent="0.2">
      <c r="A18" s="24">
        <v>17</v>
      </c>
      <c r="B18" s="18" t="s">
        <v>598</v>
      </c>
      <c r="C18" s="21">
        <v>17</v>
      </c>
    </row>
    <row r="19" spans="1:3" x14ac:dyDescent="0.2">
      <c r="A19" s="24">
        <v>18</v>
      </c>
      <c r="B19" s="18" t="s">
        <v>599</v>
      </c>
      <c r="C19" s="21">
        <v>18</v>
      </c>
    </row>
    <row r="20" spans="1:3" x14ac:dyDescent="0.2">
      <c r="A20" s="24">
        <v>19</v>
      </c>
      <c r="B20" s="18" t="s">
        <v>600</v>
      </c>
      <c r="C20" s="21">
        <v>19</v>
      </c>
    </row>
    <row r="21" spans="1:3" x14ac:dyDescent="0.2">
      <c r="A21" s="24">
        <v>20</v>
      </c>
      <c r="B21" s="18" t="s">
        <v>601</v>
      </c>
      <c r="C21" s="21">
        <v>20</v>
      </c>
    </row>
    <row r="22" spans="1:3" x14ac:dyDescent="0.2">
      <c r="A22" s="24">
        <v>21</v>
      </c>
      <c r="B22" s="18" t="s">
        <v>602</v>
      </c>
      <c r="C22" s="21">
        <v>21</v>
      </c>
    </row>
    <row r="23" spans="1:3" x14ac:dyDescent="0.2">
      <c r="A23" s="24">
        <v>22</v>
      </c>
      <c r="B23" s="18" t="s">
        <v>603</v>
      </c>
      <c r="C23" s="21">
        <v>22</v>
      </c>
    </row>
    <row r="24" spans="1:3" x14ac:dyDescent="0.2">
      <c r="A24" s="24">
        <v>23</v>
      </c>
      <c r="B24" s="18" t="s">
        <v>604</v>
      </c>
      <c r="C24" s="21">
        <v>23</v>
      </c>
    </row>
    <row r="25" spans="1:3" x14ac:dyDescent="0.2">
      <c r="A25" s="24">
        <v>24</v>
      </c>
      <c r="B25" s="18" t="s">
        <v>605</v>
      </c>
      <c r="C25" s="21">
        <v>24</v>
      </c>
    </row>
    <row r="26" spans="1:3" x14ac:dyDescent="0.2">
      <c r="A26" s="24">
        <v>25</v>
      </c>
      <c r="B26" s="18" t="s">
        <v>606</v>
      </c>
      <c r="C26" s="21">
        <v>25</v>
      </c>
    </row>
    <row r="27" spans="1:3" ht="25.5" x14ac:dyDescent="0.2">
      <c r="A27" s="24">
        <v>26</v>
      </c>
      <c r="B27" s="18" t="s">
        <v>607</v>
      </c>
      <c r="C27" s="21">
        <v>26</v>
      </c>
    </row>
    <row r="28" spans="1:3" ht="25.5" x14ac:dyDescent="0.2">
      <c r="A28" s="24">
        <v>27</v>
      </c>
      <c r="B28" s="18" t="s">
        <v>608</v>
      </c>
      <c r="C28" s="21">
        <v>27</v>
      </c>
    </row>
    <row r="29" spans="1:3" x14ac:dyDescent="0.2">
      <c r="A29" s="24">
        <v>28</v>
      </c>
      <c r="B29" s="18" t="s">
        <v>609</v>
      </c>
      <c r="C29" s="21">
        <v>28</v>
      </c>
    </row>
    <row r="30" spans="1:3" x14ac:dyDescent="0.2">
      <c r="A30" s="24">
        <v>29</v>
      </c>
      <c r="B30" s="18" t="s">
        <v>610</v>
      </c>
      <c r="C30" s="21">
        <v>29</v>
      </c>
    </row>
    <row r="31" spans="1:3" x14ac:dyDescent="0.2">
      <c r="A31" s="24">
        <v>30</v>
      </c>
      <c r="B31" s="18" t="s">
        <v>611</v>
      </c>
      <c r="C31" s="21">
        <v>30</v>
      </c>
    </row>
    <row r="32" spans="1:3" x14ac:dyDescent="0.2">
      <c r="A32" s="24">
        <v>31</v>
      </c>
      <c r="B32" s="18" t="s">
        <v>612</v>
      </c>
      <c r="C32" s="21">
        <v>31</v>
      </c>
    </row>
    <row r="33" spans="1:3" x14ac:dyDescent="0.2">
      <c r="A33" s="24">
        <v>32</v>
      </c>
      <c r="B33" s="18" t="s">
        <v>613</v>
      </c>
      <c r="C33" s="21">
        <v>32</v>
      </c>
    </row>
    <row r="34" spans="1:3" x14ac:dyDescent="0.2">
      <c r="A34" s="24">
        <v>33</v>
      </c>
      <c r="B34" s="18" t="s">
        <v>614</v>
      </c>
      <c r="C34" s="21">
        <v>33</v>
      </c>
    </row>
    <row r="35" spans="1:3" x14ac:dyDescent="0.2">
      <c r="A35" s="24">
        <v>34</v>
      </c>
      <c r="B35" s="18" t="s">
        <v>615</v>
      </c>
      <c r="C35" s="21">
        <v>35</v>
      </c>
    </row>
    <row r="36" spans="1:3" x14ac:dyDescent="0.2">
      <c r="A36" s="24">
        <v>35</v>
      </c>
      <c r="B36" s="18" t="s">
        <v>616</v>
      </c>
      <c r="C36" s="21">
        <v>36</v>
      </c>
    </row>
    <row r="37" spans="1:3" x14ac:dyDescent="0.2">
      <c r="A37" s="24">
        <v>36</v>
      </c>
      <c r="B37" s="18" t="s">
        <v>617</v>
      </c>
      <c r="C37" s="21">
        <v>37</v>
      </c>
    </row>
    <row r="38" spans="1:3" x14ac:dyDescent="0.2">
      <c r="A38" s="24">
        <v>37</v>
      </c>
      <c r="B38" s="18" t="s">
        <v>618</v>
      </c>
      <c r="C38" s="21">
        <v>38</v>
      </c>
    </row>
    <row r="39" spans="1:3" x14ac:dyDescent="0.2">
      <c r="A39" s="24">
        <v>38</v>
      </c>
      <c r="B39" s="18" t="s">
        <v>619</v>
      </c>
      <c r="C39" s="21">
        <v>39</v>
      </c>
    </row>
    <row r="40" spans="1:3" x14ac:dyDescent="0.2">
      <c r="A40" s="24">
        <v>39</v>
      </c>
      <c r="B40" s="18" t="s">
        <v>620</v>
      </c>
      <c r="C40" s="21">
        <v>41</v>
      </c>
    </row>
    <row r="41" spans="1:3" x14ac:dyDescent="0.2">
      <c r="A41" s="24">
        <v>40</v>
      </c>
      <c r="B41" s="18" t="s">
        <v>621</v>
      </c>
      <c r="C41" s="21">
        <v>42</v>
      </c>
    </row>
    <row r="42" spans="1:3" x14ac:dyDescent="0.2">
      <c r="A42" s="24">
        <v>41</v>
      </c>
      <c r="B42" s="18" t="s">
        <v>622</v>
      </c>
      <c r="C42" s="21">
        <v>43</v>
      </c>
    </row>
    <row r="43" spans="1:3" x14ac:dyDescent="0.2">
      <c r="A43" s="24">
        <v>42</v>
      </c>
      <c r="B43" s="18" t="s">
        <v>623</v>
      </c>
      <c r="C43" s="21">
        <v>45</v>
      </c>
    </row>
    <row r="44" spans="1:3" x14ac:dyDescent="0.2">
      <c r="A44" s="24">
        <v>43</v>
      </c>
      <c r="B44" s="18" t="s">
        <v>624</v>
      </c>
      <c r="C44" s="21">
        <v>46</v>
      </c>
    </row>
    <row r="45" spans="1:3" x14ac:dyDescent="0.2">
      <c r="A45" s="24">
        <v>44</v>
      </c>
      <c r="B45" s="18" t="s">
        <v>625</v>
      </c>
      <c r="C45" s="21">
        <v>47</v>
      </c>
    </row>
    <row r="46" spans="1:3" x14ac:dyDescent="0.2">
      <c r="A46" s="24">
        <v>45</v>
      </c>
      <c r="B46" s="18" t="s">
        <v>626</v>
      </c>
      <c r="C46" s="21">
        <v>49</v>
      </c>
    </row>
    <row r="47" spans="1:3" x14ac:dyDescent="0.2">
      <c r="A47" s="24">
        <v>46</v>
      </c>
      <c r="B47" s="18" t="s">
        <v>627</v>
      </c>
      <c r="C47" s="21">
        <v>50</v>
      </c>
    </row>
    <row r="48" spans="1:3" x14ac:dyDescent="0.2">
      <c r="A48" s="24">
        <v>47</v>
      </c>
      <c r="B48" s="18" t="s">
        <v>628</v>
      </c>
      <c r="C48" s="21">
        <v>51</v>
      </c>
    </row>
    <row r="49" spans="1:3" x14ac:dyDescent="0.2">
      <c r="A49" s="24">
        <v>48</v>
      </c>
      <c r="B49" s="18" t="s">
        <v>629</v>
      </c>
      <c r="C49" s="21">
        <v>52</v>
      </c>
    </row>
    <row r="50" spans="1:3" x14ac:dyDescent="0.2">
      <c r="A50" s="24">
        <v>49</v>
      </c>
      <c r="B50" s="18" t="s">
        <v>630</v>
      </c>
      <c r="C50" s="21">
        <v>53</v>
      </c>
    </row>
    <row r="51" spans="1:3" x14ac:dyDescent="0.2">
      <c r="A51" s="24">
        <v>50</v>
      </c>
      <c r="B51" s="18" t="s">
        <v>631</v>
      </c>
      <c r="C51" s="21">
        <v>55</v>
      </c>
    </row>
    <row r="52" spans="1:3" x14ac:dyDescent="0.2">
      <c r="A52" s="24">
        <v>51</v>
      </c>
      <c r="B52" s="18" t="s">
        <v>632</v>
      </c>
      <c r="C52" s="21">
        <v>56</v>
      </c>
    </row>
    <row r="53" spans="1:3" x14ac:dyDescent="0.2">
      <c r="A53" s="24">
        <v>52</v>
      </c>
      <c r="B53" s="18" t="s">
        <v>633</v>
      </c>
      <c r="C53" s="21">
        <v>58</v>
      </c>
    </row>
    <row r="54" spans="1:3" ht="25.5" x14ac:dyDescent="0.2">
      <c r="A54" s="24">
        <v>53</v>
      </c>
      <c r="B54" s="18" t="s">
        <v>634</v>
      </c>
      <c r="C54" s="21">
        <v>59</v>
      </c>
    </row>
    <row r="55" spans="1:3" x14ac:dyDescent="0.2">
      <c r="A55" s="24">
        <v>54</v>
      </c>
      <c r="B55" s="18" t="s">
        <v>635</v>
      </c>
      <c r="C55" s="21">
        <v>60</v>
      </c>
    </row>
    <row r="56" spans="1:3" x14ac:dyDescent="0.2">
      <c r="A56" s="24">
        <v>55</v>
      </c>
      <c r="B56" s="18" t="s">
        <v>636</v>
      </c>
      <c r="C56" s="21">
        <v>61</v>
      </c>
    </row>
    <row r="57" spans="1:3" x14ac:dyDescent="0.2">
      <c r="A57" s="24">
        <v>56</v>
      </c>
      <c r="B57" s="18" t="s">
        <v>637</v>
      </c>
      <c r="C57" s="21">
        <v>62</v>
      </c>
    </row>
    <row r="58" spans="1:3" x14ac:dyDescent="0.2">
      <c r="A58" s="24">
        <v>57</v>
      </c>
      <c r="B58" s="18" t="s">
        <v>638</v>
      </c>
      <c r="C58" s="21">
        <v>63</v>
      </c>
    </row>
    <row r="59" spans="1:3" x14ac:dyDescent="0.2">
      <c r="A59" s="24">
        <v>58</v>
      </c>
      <c r="B59" s="18" t="s">
        <v>639</v>
      </c>
      <c r="C59" s="21">
        <v>64</v>
      </c>
    </row>
    <row r="60" spans="1:3" x14ac:dyDescent="0.2">
      <c r="A60" s="24">
        <v>59</v>
      </c>
      <c r="B60" s="18" t="s">
        <v>640</v>
      </c>
      <c r="C60" s="21">
        <v>65</v>
      </c>
    </row>
    <row r="61" spans="1:3" x14ac:dyDescent="0.2">
      <c r="A61" s="24">
        <v>60</v>
      </c>
      <c r="B61" s="18" t="s">
        <v>641</v>
      </c>
      <c r="C61" s="21">
        <v>66</v>
      </c>
    </row>
    <row r="62" spans="1:3" x14ac:dyDescent="0.2">
      <c r="A62" s="24">
        <v>61</v>
      </c>
      <c r="B62" s="18" t="s">
        <v>642</v>
      </c>
      <c r="C62" s="21">
        <v>68</v>
      </c>
    </row>
    <row r="63" spans="1:3" x14ac:dyDescent="0.2">
      <c r="A63" s="24">
        <v>62</v>
      </c>
      <c r="B63" s="18" t="s">
        <v>643</v>
      </c>
      <c r="C63" s="21">
        <v>69</v>
      </c>
    </row>
    <row r="64" spans="1:3" x14ac:dyDescent="0.2">
      <c r="A64" s="24">
        <v>63</v>
      </c>
      <c r="B64" s="18" t="s">
        <v>644</v>
      </c>
      <c r="C64" s="21">
        <v>70</v>
      </c>
    </row>
    <row r="65" spans="1:3" x14ac:dyDescent="0.2">
      <c r="A65" s="24">
        <v>64</v>
      </c>
      <c r="B65" s="18" t="s">
        <v>645</v>
      </c>
      <c r="C65" s="21">
        <v>71</v>
      </c>
    </row>
    <row r="66" spans="1:3" x14ac:dyDescent="0.2">
      <c r="A66" s="24">
        <v>65</v>
      </c>
      <c r="B66" s="18" t="s">
        <v>646</v>
      </c>
      <c r="C66" s="21">
        <v>72</v>
      </c>
    </row>
    <row r="67" spans="1:3" x14ac:dyDescent="0.2">
      <c r="A67" s="24">
        <v>66</v>
      </c>
      <c r="B67" s="18" t="s">
        <v>647</v>
      </c>
      <c r="C67" s="21">
        <v>73</v>
      </c>
    </row>
    <row r="68" spans="1:3" x14ac:dyDescent="0.2">
      <c r="A68" s="24">
        <v>67</v>
      </c>
      <c r="B68" s="18" t="s">
        <v>648</v>
      </c>
      <c r="C68" s="21">
        <v>74</v>
      </c>
    </row>
    <row r="69" spans="1:3" x14ac:dyDescent="0.2">
      <c r="A69" s="24">
        <v>68</v>
      </c>
      <c r="B69" s="18" t="s">
        <v>649</v>
      </c>
      <c r="C69" s="21">
        <v>75</v>
      </c>
    </row>
    <row r="70" spans="1:3" x14ac:dyDescent="0.2">
      <c r="A70" s="24">
        <v>69</v>
      </c>
      <c r="B70" s="18" t="s">
        <v>650</v>
      </c>
      <c r="C70" s="21">
        <v>77</v>
      </c>
    </row>
    <row r="71" spans="1:3" x14ac:dyDescent="0.2">
      <c r="A71" s="24">
        <v>70</v>
      </c>
      <c r="B71" s="18" t="s">
        <v>651</v>
      </c>
      <c r="C71" s="21">
        <v>78</v>
      </c>
    </row>
    <row r="72" spans="1:3" ht="25.5" x14ac:dyDescent="0.2">
      <c r="A72" s="24">
        <v>71</v>
      </c>
      <c r="B72" s="18" t="s">
        <v>652</v>
      </c>
      <c r="C72" s="21">
        <v>79</v>
      </c>
    </row>
    <row r="73" spans="1:3" x14ac:dyDescent="0.2">
      <c r="A73" s="24">
        <v>72</v>
      </c>
      <c r="B73" s="18" t="s">
        <v>653</v>
      </c>
      <c r="C73" s="21">
        <v>80</v>
      </c>
    </row>
    <row r="74" spans="1:3" x14ac:dyDescent="0.2">
      <c r="A74" s="24">
        <v>73</v>
      </c>
      <c r="B74" s="18" t="s">
        <v>654</v>
      </c>
      <c r="C74" s="21">
        <v>81</v>
      </c>
    </row>
    <row r="75" spans="1:3" x14ac:dyDescent="0.2">
      <c r="A75" s="24">
        <v>74</v>
      </c>
      <c r="B75" s="18" t="s">
        <v>655</v>
      </c>
      <c r="C75" s="21">
        <v>82</v>
      </c>
    </row>
    <row r="76" spans="1:3" x14ac:dyDescent="0.2">
      <c r="A76" s="24">
        <v>75</v>
      </c>
      <c r="B76" s="18" t="s">
        <v>656</v>
      </c>
      <c r="C76" s="21">
        <v>84</v>
      </c>
    </row>
    <row r="77" spans="1:3" x14ac:dyDescent="0.2">
      <c r="A77" s="24">
        <v>76</v>
      </c>
      <c r="B77" s="18" t="s">
        <v>657</v>
      </c>
      <c r="C77" s="21">
        <v>85</v>
      </c>
    </row>
    <row r="78" spans="1:3" x14ac:dyDescent="0.2">
      <c r="A78" s="24">
        <v>77</v>
      </c>
      <c r="B78" s="18" t="s">
        <v>658</v>
      </c>
      <c r="C78" s="21">
        <v>86</v>
      </c>
    </row>
    <row r="79" spans="1:3" x14ac:dyDescent="0.2">
      <c r="A79" s="24">
        <v>78</v>
      </c>
      <c r="B79" s="18" t="s">
        <v>659</v>
      </c>
      <c r="C79" s="21">
        <v>87</v>
      </c>
    </row>
    <row r="80" spans="1:3" x14ac:dyDescent="0.2">
      <c r="A80" s="24">
        <v>79</v>
      </c>
      <c r="B80" s="18" t="s">
        <v>660</v>
      </c>
      <c r="C80" s="21">
        <v>88</v>
      </c>
    </row>
    <row r="81" spans="1:3" x14ac:dyDescent="0.2">
      <c r="A81" s="24">
        <v>80</v>
      </c>
      <c r="B81" s="18" t="s">
        <v>661</v>
      </c>
      <c r="C81" s="21">
        <v>90</v>
      </c>
    </row>
    <row r="82" spans="1:3" x14ac:dyDescent="0.2">
      <c r="A82" s="24">
        <v>81</v>
      </c>
      <c r="B82" s="18" t="s">
        <v>662</v>
      </c>
      <c r="C82" s="21">
        <v>91</v>
      </c>
    </row>
    <row r="83" spans="1:3" x14ac:dyDescent="0.2">
      <c r="A83" s="24">
        <v>82</v>
      </c>
      <c r="B83" s="18" t="s">
        <v>663</v>
      </c>
      <c r="C83" s="21">
        <v>92</v>
      </c>
    </row>
    <row r="84" spans="1:3" x14ac:dyDescent="0.2">
      <c r="A84" s="24">
        <v>83</v>
      </c>
      <c r="B84" s="18" t="s">
        <v>664</v>
      </c>
      <c r="C84" s="21">
        <v>93</v>
      </c>
    </row>
    <row r="85" spans="1:3" x14ac:dyDescent="0.2">
      <c r="A85" s="24">
        <v>84</v>
      </c>
      <c r="B85" s="18" t="s">
        <v>665</v>
      </c>
      <c r="C85" s="21">
        <v>94</v>
      </c>
    </row>
    <row r="86" spans="1:3" x14ac:dyDescent="0.2">
      <c r="A86" s="24">
        <v>85</v>
      </c>
      <c r="B86" s="18" t="s">
        <v>666</v>
      </c>
      <c r="C86" s="21">
        <v>95</v>
      </c>
    </row>
    <row r="87" spans="1:3" x14ac:dyDescent="0.2">
      <c r="A87" s="24">
        <v>86</v>
      </c>
      <c r="B87" s="18" t="s">
        <v>667</v>
      </c>
      <c r="C87" s="21">
        <v>96</v>
      </c>
    </row>
    <row r="88" spans="1:3" x14ac:dyDescent="0.2">
      <c r="A88" s="24">
        <v>87</v>
      </c>
      <c r="B88" s="18" t="s">
        <v>668</v>
      </c>
      <c r="C88" s="21">
        <v>97</v>
      </c>
    </row>
    <row r="89" spans="1:3" ht="25.5" x14ac:dyDescent="0.2">
      <c r="A89" s="24">
        <v>88</v>
      </c>
      <c r="B89" s="18" t="s">
        <v>669</v>
      </c>
      <c r="C89" s="21">
        <v>98</v>
      </c>
    </row>
    <row r="90" spans="1:3" x14ac:dyDescent="0.2">
      <c r="A90" s="24">
        <v>89</v>
      </c>
      <c r="B90" s="18" t="s">
        <v>670</v>
      </c>
      <c r="C90" s="21">
        <v>99</v>
      </c>
    </row>
  </sheetData>
  <phoneticPr fontId="6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topLeftCell="A3" workbookViewId="0">
      <selection activeCell="A2" sqref="A2:F394"/>
    </sheetView>
  </sheetViews>
  <sheetFormatPr defaultColWidth="9.140625" defaultRowHeight="14.25" x14ac:dyDescent="0.2"/>
  <cols>
    <col min="1" max="1" width="5.28515625" style="13" customWidth="1"/>
    <col min="2" max="2" width="23.85546875" style="13" bestFit="1" customWidth="1"/>
    <col min="3" max="3" width="6.28515625" style="13" customWidth="1"/>
    <col min="4" max="4" width="25.7109375" style="13" customWidth="1"/>
    <col min="5" max="5" width="23" style="13" customWidth="1"/>
    <col min="6" max="6" width="19.28515625" style="13" bestFit="1" customWidth="1"/>
    <col min="7" max="16384" width="9.140625" style="13"/>
  </cols>
  <sheetData>
    <row r="1" spans="1:6" s="10" customFormat="1" ht="26.45" customHeight="1" x14ac:dyDescent="0.2">
      <c r="A1" s="6">
        <v>1</v>
      </c>
      <c r="B1" s="7" t="s">
        <v>318</v>
      </c>
      <c r="C1" s="7"/>
      <c r="D1" s="8" t="s">
        <v>319</v>
      </c>
      <c r="E1" s="8" t="s">
        <v>320</v>
      </c>
      <c r="F1" s="9"/>
    </row>
    <row r="2" spans="1:6" s="10" customFormat="1" ht="12.75" x14ac:dyDescent="0.2">
      <c r="A2" s="11">
        <v>2</v>
      </c>
      <c r="B2" s="10" t="s">
        <v>321</v>
      </c>
      <c r="C2" s="10" t="s">
        <v>322</v>
      </c>
      <c r="D2" s="10" t="s">
        <v>323</v>
      </c>
      <c r="E2" s="12" t="s">
        <v>324</v>
      </c>
      <c r="F2" s="10" t="s">
        <v>325</v>
      </c>
    </row>
    <row r="3" spans="1:6" s="10" customFormat="1" ht="12.75" x14ac:dyDescent="0.2">
      <c r="A3" s="11">
        <v>3</v>
      </c>
      <c r="B3" s="10" t="s">
        <v>326</v>
      </c>
      <c r="C3" s="10" t="s">
        <v>327</v>
      </c>
      <c r="D3" s="10" t="s">
        <v>328</v>
      </c>
      <c r="E3" s="12" t="s">
        <v>329</v>
      </c>
      <c r="F3" s="12" t="s">
        <v>329</v>
      </c>
    </row>
    <row r="4" spans="1:6" s="10" customFormat="1" ht="12.75" x14ac:dyDescent="0.2">
      <c r="A4" s="11">
        <v>4</v>
      </c>
      <c r="B4" s="10" t="s">
        <v>330</v>
      </c>
      <c r="C4" s="10" t="s">
        <v>331</v>
      </c>
      <c r="D4" s="10" t="s">
        <v>332</v>
      </c>
      <c r="E4" s="12" t="s">
        <v>333</v>
      </c>
      <c r="F4" s="10" t="s">
        <v>325</v>
      </c>
    </row>
    <row r="5" spans="1:6" s="10" customFormat="1" ht="12.75" x14ac:dyDescent="0.2">
      <c r="A5" s="11">
        <v>5</v>
      </c>
      <c r="B5" s="10" t="s">
        <v>334</v>
      </c>
      <c r="C5" s="10" t="s">
        <v>335</v>
      </c>
      <c r="D5" s="10" t="s">
        <v>336</v>
      </c>
      <c r="E5" s="12" t="s">
        <v>329</v>
      </c>
      <c r="F5" s="12" t="s">
        <v>329</v>
      </c>
    </row>
    <row r="6" spans="1:6" s="10" customFormat="1" ht="12.75" x14ac:dyDescent="0.2">
      <c r="A6" s="11">
        <v>6</v>
      </c>
      <c r="B6" s="10" t="s">
        <v>337</v>
      </c>
      <c r="C6" s="10" t="s">
        <v>338</v>
      </c>
      <c r="D6" s="10" t="s">
        <v>332</v>
      </c>
      <c r="E6" s="12" t="s">
        <v>333</v>
      </c>
      <c r="F6" s="10" t="s">
        <v>325</v>
      </c>
    </row>
    <row r="7" spans="1:6" s="10" customFormat="1" ht="12.75" x14ac:dyDescent="0.2">
      <c r="A7" s="11">
        <v>7</v>
      </c>
      <c r="B7" s="10" t="s">
        <v>339</v>
      </c>
      <c r="C7" s="10" t="s">
        <v>340</v>
      </c>
      <c r="D7" s="10" t="s">
        <v>341</v>
      </c>
      <c r="E7" s="12" t="s">
        <v>342</v>
      </c>
      <c r="F7" s="10" t="s">
        <v>325</v>
      </c>
    </row>
    <row r="8" spans="1:6" s="10" customFormat="1" ht="12.75" x14ac:dyDescent="0.2">
      <c r="A8" s="11">
        <v>8</v>
      </c>
      <c r="B8" s="10" t="s">
        <v>343</v>
      </c>
      <c r="C8" s="10" t="s">
        <v>344</v>
      </c>
      <c r="D8" s="10" t="s">
        <v>345</v>
      </c>
      <c r="E8" s="12" t="s">
        <v>333</v>
      </c>
      <c r="F8" s="10" t="s">
        <v>325</v>
      </c>
    </row>
    <row r="9" spans="1:6" s="10" customFormat="1" ht="12.75" x14ac:dyDescent="0.2">
      <c r="A9" s="11">
        <v>9</v>
      </c>
      <c r="B9" s="10" t="s">
        <v>346</v>
      </c>
      <c r="C9" s="10" t="s">
        <v>347</v>
      </c>
      <c r="D9" s="10" t="s">
        <v>328</v>
      </c>
      <c r="E9" s="12" t="s">
        <v>329</v>
      </c>
      <c r="F9" s="12" t="s">
        <v>329</v>
      </c>
    </row>
    <row r="10" spans="1:6" s="10" customFormat="1" ht="12.75" x14ac:dyDescent="0.2">
      <c r="A10" s="11">
        <v>10</v>
      </c>
      <c r="B10" s="10" t="s">
        <v>348</v>
      </c>
      <c r="C10" s="10" t="s">
        <v>349</v>
      </c>
      <c r="D10" s="10" t="s">
        <v>350</v>
      </c>
      <c r="E10" s="12" t="s">
        <v>342</v>
      </c>
      <c r="F10" s="10" t="s">
        <v>325</v>
      </c>
    </row>
    <row r="11" spans="1:6" s="10" customFormat="1" ht="12.75" x14ac:dyDescent="0.2">
      <c r="A11" s="11">
        <v>11</v>
      </c>
      <c r="B11" s="10" t="s">
        <v>351</v>
      </c>
      <c r="C11" s="10" t="s">
        <v>352</v>
      </c>
      <c r="D11" s="10" t="s">
        <v>353</v>
      </c>
      <c r="E11" s="12" t="s">
        <v>342</v>
      </c>
      <c r="F11" s="10" t="s">
        <v>325</v>
      </c>
    </row>
    <row r="12" spans="1:6" s="10" customFormat="1" ht="12.75" x14ac:dyDescent="0.2">
      <c r="A12" s="11">
        <v>12</v>
      </c>
      <c r="B12" s="10" t="s">
        <v>354</v>
      </c>
      <c r="C12" s="10" t="s">
        <v>355</v>
      </c>
      <c r="D12" s="10" t="s">
        <v>356</v>
      </c>
      <c r="E12" s="12" t="s">
        <v>329</v>
      </c>
      <c r="F12" s="12" t="s">
        <v>329</v>
      </c>
    </row>
    <row r="13" spans="1:6" s="10" customFormat="1" ht="12.75" x14ac:dyDescent="0.2">
      <c r="A13" s="11">
        <v>13</v>
      </c>
      <c r="B13" s="10" t="s">
        <v>357</v>
      </c>
      <c r="C13" s="10" t="s">
        <v>358</v>
      </c>
      <c r="D13" s="10" t="s">
        <v>328</v>
      </c>
      <c r="E13" s="12" t="s">
        <v>329</v>
      </c>
      <c r="F13" s="12" t="s">
        <v>329</v>
      </c>
    </row>
    <row r="14" spans="1:6" s="10" customFormat="1" ht="12.75" x14ac:dyDescent="0.2">
      <c r="A14" s="11">
        <v>14</v>
      </c>
      <c r="B14" s="10" t="s">
        <v>359</v>
      </c>
      <c r="C14" s="10" t="s">
        <v>360</v>
      </c>
      <c r="D14" s="10" t="s">
        <v>361</v>
      </c>
      <c r="E14" s="12" t="s">
        <v>362</v>
      </c>
      <c r="F14" s="12" t="s">
        <v>362</v>
      </c>
    </row>
    <row r="15" spans="1:6" s="10" customFormat="1" ht="12.75" x14ac:dyDescent="0.2">
      <c r="A15" s="11">
        <v>15</v>
      </c>
      <c r="B15" s="10" t="s">
        <v>363</v>
      </c>
      <c r="C15" s="10" t="s">
        <v>364</v>
      </c>
      <c r="D15" s="10" t="s">
        <v>350</v>
      </c>
      <c r="E15" s="12" t="s">
        <v>342</v>
      </c>
      <c r="F15" s="10" t="s">
        <v>325</v>
      </c>
    </row>
    <row r="16" spans="1:6" s="10" customFormat="1" ht="12.75" x14ac:dyDescent="0.2">
      <c r="A16" s="11">
        <v>16</v>
      </c>
      <c r="B16" s="10" t="s">
        <v>365</v>
      </c>
      <c r="C16" s="10" t="s">
        <v>366</v>
      </c>
      <c r="D16" s="10" t="s">
        <v>367</v>
      </c>
      <c r="E16" s="12" t="s">
        <v>362</v>
      </c>
      <c r="F16" s="12" t="s">
        <v>362</v>
      </c>
    </row>
    <row r="17" spans="1:6" s="10" customFormat="1" ht="12.75" x14ac:dyDescent="0.2">
      <c r="A17" s="11">
        <v>17</v>
      </c>
      <c r="B17" s="10" t="s">
        <v>368</v>
      </c>
      <c r="C17" s="10" t="s">
        <v>369</v>
      </c>
      <c r="D17" s="10" t="s">
        <v>353</v>
      </c>
      <c r="E17" s="12" t="s">
        <v>342</v>
      </c>
      <c r="F17" s="10" t="s">
        <v>325</v>
      </c>
    </row>
    <row r="18" spans="1:6" s="10" customFormat="1" ht="12.75" x14ac:dyDescent="0.2">
      <c r="A18" s="11">
        <v>18</v>
      </c>
      <c r="B18" s="10" t="s">
        <v>370</v>
      </c>
      <c r="C18" s="10" t="s">
        <v>371</v>
      </c>
      <c r="D18" s="10" t="s">
        <v>356</v>
      </c>
      <c r="E18" s="12" t="s">
        <v>329</v>
      </c>
      <c r="F18" s="12" t="s">
        <v>329</v>
      </c>
    </row>
    <row r="19" spans="1:6" s="10" customFormat="1" ht="12.75" x14ac:dyDescent="0.2">
      <c r="A19" s="11">
        <v>19</v>
      </c>
      <c r="B19" s="10" t="s">
        <v>372</v>
      </c>
      <c r="C19" s="10" t="s">
        <v>373</v>
      </c>
      <c r="D19" s="10" t="s">
        <v>353</v>
      </c>
      <c r="E19" s="12" t="s">
        <v>342</v>
      </c>
      <c r="F19" s="10" t="s">
        <v>325</v>
      </c>
    </row>
    <row r="20" spans="1:6" s="10" customFormat="1" ht="12.75" x14ac:dyDescent="0.2">
      <c r="A20" s="11">
        <v>20</v>
      </c>
      <c r="B20" s="10" t="s">
        <v>374</v>
      </c>
      <c r="C20" s="10" t="s">
        <v>375</v>
      </c>
      <c r="D20" s="10" t="s">
        <v>376</v>
      </c>
      <c r="E20" s="12" t="s">
        <v>362</v>
      </c>
      <c r="F20" s="12" t="s">
        <v>362</v>
      </c>
    </row>
    <row r="21" spans="1:6" s="10" customFormat="1" ht="12.75" x14ac:dyDescent="0.2">
      <c r="A21" s="11">
        <v>21</v>
      </c>
      <c r="B21" s="10" t="s">
        <v>377</v>
      </c>
      <c r="C21" s="10" t="s">
        <v>378</v>
      </c>
      <c r="D21" s="10" t="s">
        <v>379</v>
      </c>
      <c r="E21" s="12" t="s">
        <v>324</v>
      </c>
      <c r="F21" s="10" t="s">
        <v>325</v>
      </c>
    </row>
    <row r="22" spans="1:6" s="10" customFormat="1" ht="12.75" x14ac:dyDescent="0.2">
      <c r="A22" s="11">
        <v>22</v>
      </c>
      <c r="B22" s="10" t="s">
        <v>380</v>
      </c>
      <c r="C22" s="10" t="s">
        <v>381</v>
      </c>
      <c r="D22" s="10" t="s">
        <v>382</v>
      </c>
      <c r="E22" s="12" t="s">
        <v>342</v>
      </c>
      <c r="F22" s="10" t="s">
        <v>325</v>
      </c>
    </row>
    <row r="23" spans="1:6" s="10" customFormat="1" ht="12.75" x14ac:dyDescent="0.2">
      <c r="A23" s="11">
        <v>23</v>
      </c>
      <c r="B23" s="10" t="s">
        <v>383</v>
      </c>
      <c r="C23" s="10" t="s">
        <v>384</v>
      </c>
      <c r="D23" s="10" t="s">
        <v>350</v>
      </c>
      <c r="E23" s="12" t="s">
        <v>342</v>
      </c>
      <c r="F23" s="10" t="s">
        <v>325</v>
      </c>
    </row>
    <row r="24" spans="1:6" s="10" customFormat="1" ht="12.75" x14ac:dyDescent="0.2">
      <c r="A24" s="11">
        <v>24</v>
      </c>
      <c r="B24" s="10" t="s">
        <v>385</v>
      </c>
      <c r="C24" s="10" t="s">
        <v>386</v>
      </c>
      <c r="D24" s="10" t="s">
        <v>341</v>
      </c>
      <c r="E24" s="12" t="s">
        <v>342</v>
      </c>
      <c r="F24" s="10" t="s">
        <v>325</v>
      </c>
    </row>
    <row r="25" spans="1:6" s="10" customFormat="1" ht="12.75" x14ac:dyDescent="0.2">
      <c r="A25" s="11">
        <v>25</v>
      </c>
      <c r="B25" s="10" t="s">
        <v>387</v>
      </c>
      <c r="C25" s="10" t="s">
        <v>388</v>
      </c>
      <c r="D25" s="10" t="s">
        <v>323</v>
      </c>
      <c r="E25" s="12" t="s">
        <v>324</v>
      </c>
      <c r="F25" s="10" t="s">
        <v>325</v>
      </c>
    </row>
    <row r="26" spans="1:6" s="10" customFormat="1" ht="12.75" x14ac:dyDescent="0.2">
      <c r="A26" s="11">
        <v>26</v>
      </c>
      <c r="B26" s="10" t="s">
        <v>389</v>
      </c>
      <c r="C26" s="10" t="s">
        <v>390</v>
      </c>
      <c r="D26" s="10" t="s">
        <v>328</v>
      </c>
      <c r="E26" s="12" t="s">
        <v>329</v>
      </c>
      <c r="F26" s="12" t="s">
        <v>329</v>
      </c>
    </row>
    <row r="27" spans="1:6" s="10" customFormat="1" ht="12.75" x14ac:dyDescent="0.2">
      <c r="A27" s="11">
        <v>27</v>
      </c>
      <c r="B27" s="10" t="s">
        <v>391</v>
      </c>
      <c r="C27" s="10" t="s">
        <v>392</v>
      </c>
      <c r="D27" s="10" t="s">
        <v>356</v>
      </c>
      <c r="E27" s="12" t="s">
        <v>329</v>
      </c>
      <c r="F27" s="12" t="s">
        <v>329</v>
      </c>
    </row>
    <row r="28" spans="1:6" s="10" customFormat="1" ht="12.75" x14ac:dyDescent="0.2">
      <c r="A28" s="11">
        <v>28</v>
      </c>
      <c r="B28" s="10" t="s">
        <v>393</v>
      </c>
      <c r="C28" s="10" t="s">
        <v>394</v>
      </c>
      <c r="D28" s="10" t="s">
        <v>356</v>
      </c>
      <c r="E28" s="12" t="s">
        <v>329</v>
      </c>
      <c r="F28" s="12" t="s">
        <v>329</v>
      </c>
    </row>
    <row r="29" spans="1:6" s="10" customFormat="1" ht="12.75" x14ac:dyDescent="0.2">
      <c r="A29" s="11">
        <v>29</v>
      </c>
      <c r="B29" s="10" t="s">
        <v>395</v>
      </c>
      <c r="C29" s="10" t="s">
        <v>396</v>
      </c>
      <c r="D29" s="10" t="s">
        <v>397</v>
      </c>
      <c r="E29" s="12" t="s">
        <v>342</v>
      </c>
      <c r="F29" s="10" t="s">
        <v>325</v>
      </c>
    </row>
    <row r="30" spans="1:6" s="10" customFormat="1" ht="12.75" x14ac:dyDescent="0.2">
      <c r="A30" s="11">
        <v>30</v>
      </c>
      <c r="B30" s="10" t="s">
        <v>398</v>
      </c>
      <c r="C30" s="10" t="s">
        <v>399</v>
      </c>
      <c r="D30" s="10" t="s">
        <v>323</v>
      </c>
      <c r="E30" s="12" t="s">
        <v>324</v>
      </c>
      <c r="F30" s="10" t="s">
        <v>325</v>
      </c>
    </row>
    <row r="31" spans="1:6" s="10" customFormat="1" ht="12.75" x14ac:dyDescent="0.2">
      <c r="A31" s="11">
        <v>31</v>
      </c>
      <c r="B31" s="10" t="s">
        <v>400</v>
      </c>
      <c r="C31" s="10" t="s">
        <v>401</v>
      </c>
      <c r="D31" s="10" t="s">
        <v>397</v>
      </c>
      <c r="E31" s="12" t="s">
        <v>342</v>
      </c>
      <c r="F31" s="10" t="s">
        <v>325</v>
      </c>
    </row>
    <row r="32" spans="1:6" s="10" customFormat="1" ht="12.75" x14ac:dyDescent="0.2">
      <c r="A32" s="11">
        <v>32</v>
      </c>
      <c r="B32" s="10" t="s">
        <v>402</v>
      </c>
      <c r="C32" s="10" t="s">
        <v>403</v>
      </c>
      <c r="D32" s="10" t="s">
        <v>323</v>
      </c>
      <c r="E32" s="12" t="s">
        <v>324</v>
      </c>
      <c r="F32" s="10" t="s">
        <v>325</v>
      </c>
    </row>
    <row r="33" spans="1:6" s="10" customFormat="1" ht="12.75" x14ac:dyDescent="0.2">
      <c r="A33" s="11">
        <v>33</v>
      </c>
      <c r="B33" s="10" t="s">
        <v>404</v>
      </c>
      <c r="C33" s="10" t="s">
        <v>405</v>
      </c>
      <c r="D33" s="10" t="s">
        <v>367</v>
      </c>
      <c r="E33" s="12" t="s">
        <v>362</v>
      </c>
      <c r="F33" s="12" t="s">
        <v>362</v>
      </c>
    </row>
    <row r="34" spans="1:6" s="10" customFormat="1" ht="12.75" x14ac:dyDescent="0.2">
      <c r="A34" s="11">
        <v>34</v>
      </c>
      <c r="B34" s="10" t="s">
        <v>406</v>
      </c>
      <c r="C34" s="10" t="s">
        <v>407</v>
      </c>
      <c r="D34" s="10" t="s">
        <v>367</v>
      </c>
      <c r="E34" s="12" t="s">
        <v>362</v>
      </c>
      <c r="F34" s="12" t="s">
        <v>362</v>
      </c>
    </row>
    <row r="35" spans="1:6" s="10" customFormat="1" ht="12.75" x14ac:dyDescent="0.2">
      <c r="A35" s="11">
        <v>35</v>
      </c>
      <c r="B35" s="10" t="s">
        <v>408</v>
      </c>
      <c r="C35" s="10" t="s">
        <v>409</v>
      </c>
      <c r="D35" s="10" t="s">
        <v>353</v>
      </c>
      <c r="E35" s="12" t="s">
        <v>342</v>
      </c>
      <c r="F35" s="10" t="s">
        <v>325</v>
      </c>
    </row>
    <row r="36" spans="1:6" s="10" customFormat="1" ht="12.75" x14ac:dyDescent="0.2">
      <c r="A36" s="11">
        <v>36</v>
      </c>
      <c r="B36" s="10" t="s">
        <v>410</v>
      </c>
      <c r="C36" s="10" t="s">
        <v>411</v>
      </c>
      <c r="D36" s="10" t="s">
        <v>345</v>
      </c>
      <c r="E36" s="12" t="s">
        <v>333</v>
      </c>
      <c r="F36" s="10" t="s">
        <v>325</v>
      </c>
    </row>
    <row r="37" spans="1:6" s="10" customFormat="1" ht="12.75" x14ac:dyDescent="0.2">
      <c r="A37" s="11">
        <v>37</v>
      </c>
      <c r="B37" s="10" t="s">
        <v>412</v>
      </c>
      <c r="C37" s="10" t="s">
        <v>413</v>
      </c>
      <c r="D37" s="10" t="s">
        <v>332</v>
      </c>
      <c r="E37" s="12" t="s">
        <v>333</v>
      </c>
      <c r="F37" s="10" t="s">
        <v>325</v>
      </c>
    </row>
    <row r="38" spans="1:6" s="10" customFormat="1" ht="12.75" x14ac:dyDescent="0.2">
      <c r="A38" s="11">
        <v>38</v>
      </c>
      <c r="B38" s="10" t="s">
        <v>414</v>
      </c>
      <c r="C38" s="10" t="s">
        <v>415</v>
      </c>
      <c r="D38" s="10" t="s">
        <v>416</v>
      </c>
      <c r="E38" s="12" t="s">
        <v>333</v>
      </c>
      <c r="F38" s="10" t="s">
        <v>325</v>
      </c>
    </row>
    <row r="39" spans="1:6" s="10" customFormat="1" ht="12.75" x14ac:dyDescent="0.2">
      <c r="A39" s="11">
        <v>39</v>
      </c>
      <c r="B39" s="10" t="s">
        <v>417</v>
      </c>
      <c r="C39" s="10" t="s">
        <v>418</v>
      </c>
      <c r="D39" s="10" t="s">
        <v>419</v>
      </c>
      <c r="E39" s="12" t="s">
        <v>329</v>
      </c>
      <c r="F39" s="12" t="s">
        <v>329</v>
      </c>
    </row>
    <row r="40" spans="1:6" s="10" customFormat="1" ht="12.75" x14ac:dyDescent="0.2">
      <c r="A40" s="11">
        <v>40</v>
      </c>
      <c r="B40" s="10" t="s">
        <v>420</v>
      </c>
      <c r="C40" s="10" t="s">
        <v>421</v>
      </c>
      <c r="D40" s="10" t="s">
        <v>422</v>
      </c>
      <c r="E40" s="12" t="s">
        <v>362</v>
      </c>
      <c r="F40" s="12" t="s">
        <v>362</v>
      </c>
    </row>
    <row r="41" spans="1:6" s="10" customFormat="1" ht="12.75" x14ac:dyDescent="0.2">
      <c r="A41" s="11">
        <v>41</v>
      </c>
      <c r="B41" s="10" t="s">
        <v>423</v>
      </c>
      <c r="C41" s="10" t="s">
        <v>424</v>
      </c>
      <c r="D41" s="10" t="s">
        <v>345</v>
      </c>
      <c r="E41" s="12" t="s">
        <v>333</v>
      </c>
      <c r="F41" s="10" t="s">
        <v>325</v>
      </c>
    </row>
    <row r="42" spans="1:6" s="10" customFormat="1" ht="12.75" x14ac:dyDescent="0.2">
      <c r="A42" s="11">
        <v>42</v>
      </c>
      <c r="B42" s="10" t="s">
        <v>425</v>
      </c>
      <c r="C42" s="10" t="s">
        <v>426</v>
      </c>
      <c r="D42" s="10" t="s">
        <v>419</v>
      </c>
      <c r="E42" s="12" t="s">
        <v>329</v>
      </c>
      <c r="F42" s="12" t="s">
        <v>329</v>
      </c>
    </row>
    <row r="43" spans="1:6" s="10" customFormat="1" ht="12.75" x14ac:dyDescent="0.2">
      <c r="A43" s="11">
        <v>43</v>
      </c>
      <c r="B43" s="10" t="s">
        <v>427</v>
      </c>
      <c r="C43" s="10" t="s">
        <v>428</v>
      </c>
      <c r="D43" s="10" t="s">
        <v>382</v>
      </c>
      <c r="E43" s="12" t="s">
        <v>342</v>
      </c>
      <c r="F43" s="10" t="s">
        <v>325</v>
      </c>
    </row>
    <row r="44" spans="1:6" s="10" customFormat="1" ht="12.75" x14ac:dyDescent="0.2">
      <c r="A44" s="11">
        <v>44</v>
      </c>
      <c r="B44" s="10" t="s">
        <v>429</v>
      </c>
      <c r="C44" s="10" t="s">
        <v>430</v>
      </c>
      <c r="D44" s="10" t="s">
        <v>397</v>
      </c>
      <c r="E44" s="12" t="s">
        <v>342</v>
      </c>
      <c r="F44" s="10" t="s">
        <v>325</v>
      </c>
    </row>
    <row r="45" spans="1:6" s="10" customFormat="1" ht="12.75" x14ac:dyDescent="0.2">
      <c r="A45" s="11">
        <v>45</v>
      </c>
      <c r="B45" s="10" t="s">
        <v>431</v>
      </c>
      <c r="C45" s="10" t="s">
        <v>432</v>
      </c>
      <c r="D45" s="10" t="s">
        <v>356</v>
      </c>
      <c r="E45" s="12" t="s">
        <v>329</v>
      </c>
      <c r="F45" s="12" t="s">
        <v>329</v>
      </c>
    </row>
    <row r="46" spans="1:6" s="10" customFormat="1" ht="12.75" x14ac:dyDescent="0.2">
      <c r="A46" s="11">
        <v>46</v>
      </c>
      <c r="B46" s="10" t="s">
        <v>433</v>
      </c>
      <c r="C46" s="10" t="s">
        <v>434</v>
      </c>
      <c r="D46" s="10" t="s">
        <v>353</v>
      </c>
      <c r="E46" s="12" t="s">
        <v>342</v>
      </c>
      <c r="F46" s="10" t="s">
        <v>325</v>
      </c>
    </row>
    <row r="47" spans="1:6" s="10" customFormat="1" ht="12.75" x14ac:dyDescent="0.2">
      <c r="A47" s="11">
        <v>47</v>
      </c>
      <c r="B47" s="10" t="s">
        <v>435</v>
      </c>
      <c r="C47" s="10" t="s">
        <v>436</v>
      </c>
      <c r="D47" s="10" t="s">
        <v>345</v>
      </c>
      <c r="E47" s="12" t="s">
        <v>333</v>
      </c>
      <c r="F47" s="10" t="s">
        <v>325</v>
      </c>
    </row>
    <row r="48" spans="1:6" s="10" customFormat="1" ht="12.75" x14ac:dyDescent="0.2">
      <c r="A48" s="11">
        <v>48</v>
      </c>
      <c r="B48" s="10" t="s">
        <v>437</v>
      </c>
      <c r="C48" s="10" t="s">
        <v>438</v>
      </c>
      <c r="D48" s="10" t="s">
        <v>356</v>
      </c>
      <c r="E48" s="12" t="s">
        <v>329</v>
      </c>
      <c r="F48" s="12" t="s">
        <v>329</v>
      </c>
    </row>
    <row r="49" spans="1:11" s="10" customFormat="1" ht="12.75" x14ac:dyDescent="0.2">
      <c r="A49" s="11">
        <v>49</v>
      </c>
      <c r="B49" s="10" t="s">
        <v>439</v>
      </c>
      <c r="C49" s="10" t="s">
        <v>440</v>
      </c>
      <c r="D49" s="10" t="s">
        <v>416</v>
      </c>
      <c r="E49" s="12" t="s">
        <v>333</v>
      </c>
      <c r="F49" s="10" t="s">
        <v>325</v>
      </c>
    </row>
    <row r="50" spans="1:11" s="10" customFormat="1" ht="12.75" x14ac:dyDescent="0.2">
      <c r="A50" s="11">
        <v>50</v>
      </c>
      <c r="B50" s="10" t="s">
        <v>441</v>
      </c>
      <c r="C50" s="10" t="s">
        <v>442</v>
      </c>
      <c r="D50" s="10" t="s">
        <v>345</v>
      </c>
      <c r="E50" s="12" t="s">
        <v>333</v>
      </c>
      <c r="F50" s="10" t="s">
        <v>325</v>
      </c>
    </row>
    <row r="51" spans="1:11" s="10" customFormat="1" ht="12.75" x14ac:dyDescent="0.2">
      <c r="A51" s="11">
        <v>51</v>
      </c>
      <c r="B51" s="10" t="s">
        <v>443</v>
      </c>
      <c r="C51" s="10" t="s">
        <v>444</v>
      </c>
      <c r="D51" s="10" t="s">
        <v>356</v>
      </c>
      <c r="E51" s="12" t="s">
        <v>329</v>
      </c>
      <c r="F51" s="12" t="s">
        <v>329</v>
      </c>
    </row>
    <row r="52" spans="1:11" s="10" customFormat="1" ht="12.75" x14ac:dyDescent="0.2">
      <c r="A52" s="11">
        <v>52</v>
      </c>
      <c r="B52" s="10" t="s">
        <v>445</v>
      </c>
      <c r="C52" s="10" t="s">
        <v>446</v>
      </c>
      <c r="D52" s="10" t="s">
        <v>332</v>
      </c>
      <c r="E52" s="12" t="s">
        <v>333</v>
      </c>
      <c r="F52" s="10" t="s">
        <v>325</v>
      </c>
    </row>
    <row r="53" spans="1:11" s="10" customFormat="1" ht="12.75" x14ac:dyDescent="0.2">
      <c r="A53" s="11">
        <v>53</v>
      </c>
      <c r="B53" s="10" t="s">
        <v>447</v>
      </c>
      <c r="C53" s="10" t="s">
        <v>448</v>
      </c>
      <c r="D53" s="10" t="s">
        <v>323</v>
      </c>
      <c r="E53" s="12" t="s">
        <v>324</v>
      </c>
      <c r="F53" s="10" t="s">
        <v>325</v>
      </c>
    </row>
    <row r="54" spans="1:11" s="10" customFormat="1" ht="12.75" x14ac:dyDescent="0.2">
      <c r="A54" s="11">
        <v>54</v>
      </c>
      <c r="B54" s="10" t="s">
        <v>449</v>
      </c>
      <c r="C54" s="10" t="s">
        <v>450</v>
      </c>
      <c r="D54" s="10" t="s">
        <v>356</v>
      </c>
      <c r="E54" s="12" t="s">
        <v>329</v>
      </c>
      <c r="F54" s="12" t="s">
        <v>329</v>
      </c>
    </row>
    <row r="55" spans="1:11" s="10" customFormat="1" ht="12.75" x14ac:dyDescent="0.2">
      <c r="A55" s="11">
        <v>55</v>
      </c>
      <c r="B55" s="10" t="s">
        <v>451</v>
      </c>
      <c r="C55" s="10" t="s">
        <v>452</v>
      </c>
      <c r="D55" s="10" t="s">
        <v>356</v>
      </c>
      <c r="E55" s="12" t="s">
        <v>329</v>
      </c>
      <c r="F55" s="12" t="s">
        <v>329</v>
      </c>
    </row>
    <row r="56" spans="1:11" s="10" customFormat="1" ht="12.75" x14ac:dyDescent="0.2">
      <c r="A56" s="11">
        <v>56</v>
      </c>
      <c r="B56" s="10" t="s">
        <v>453</v>
      </c>
      <c r="C56" s="10" t="s">
        <v>454</v>
      </c>
      <c r="D56" s="10" t="s">
        <v>367</v>
      </c>
      <c r="E56" s="12" t="s">
        <v>362</v>
      </c>
      <c r="F56" s="12" t="s">
        <v>362</v>
      </c>
    </row>
    <row r="57" spans="1:11" s="10" customFormat="1" ht="12.75" x14ac:dyDescent="0.2">
      <c r="A57" s="11">
        <v>57</v>
      </c>
      <c r="B57" s="10" t="s">
        <v>455</v>
      </c>
      <c r="C57" s="10" t="s">
        <v>456</v>
      </c>
      <c r="D57" s="10" t="s">
        <v>345</v>
      </c>
      <c r="E57" s="12" t="s">
        <v>333</v>
      </c>
      <c r="F57" s="10" t="s">
        <v>325</v>
      </c>
    </row>
    <row r="58" spans="1:11" s="10" customFormat="1" ht="12.75" x14ac:dyDescent="0.2">
      <c r="A58" s="11">
        <v>58</v>
      </c>
      <c r="B58" s="10" t="s">
        <v>457</v>
      </c>
      <c r="C58" s="10" t="s">
        <v>458</v>
      </c>
      <c r="D58" s="10" t="s">
        <v>493</v>
      </c>
      <c r="E58" s="12" t="s">
        <v>342</v>
      </c>
      <c r="F58" s="10" t="s">
        <v>325</v>
      </c>
      <c r="G58" s="12"/>
      <c r="I58" s="12"/>
      <c r="K58" s="12"/>
    </row>
    <row r="59" spans="1:11" s="10" customFormat="1" ht="12.75" x14ac:dyDescent="0.2">
      <c r="A59" s="11">
        <v>59</v>
      </c>
      <c r="B59" s="10" t="s">
        <v>459</v>
      </c>
      <c r="C59" s="10" t="s">
        <v>460</v>
      </c>
      <c r="D59" s="10" t="s">
        <v>350</v>
      </c>
      <c r="E59" s="12" t="s">
        <v>342</v>
      </c>
      <c r="F59" s="10" t="s">
        <v>325</v>
      </c>
    </row>
    <row r="60" spans="1:11" s="10" customFormat="1" ht="12.75" x14ac:dyDescent="0.2">
      <c r="A60" s="11">
        <v>60</v>
      </c>
      <c r="B60" s="10" t="s">
        <v>461</v>
      </c>
      <c r="C60" s="10" t="s">
        <v>75</v>
      </c>
      <c r="D60" s="10" t="s">
        <v>328</v>
      </c>
      <c r="E60" s="12" t="s">
        <v>329</v>
      </c>
      <c r="F60" s="12" t="s">
        <v>329</v>
      </c>
    </row>
    <row r="61" spans="1:11" s="10" customFormat="1" ht="12.75" x14ac:dyDescent="0.2">
      <c r="A61" s="11">
        <v>61</v>
      </c>
      <c r="B61" s="10" t="s">
        <v>462</v>
      </c>
      <c r="C61" s="10" t="s">
        <v>463</v>
      </c>
      <c r="D61" s="10" t="s">
        <v>379</v>
      </c>
      <c r="E61" s="12" t="s">
        <v>324</v>
      </c>
      <c r="F61" s="10" t="s">
        <v>325</v>
      </c>
    </row>
    <row r="62" spans="1:11" s="10" customFormat="1" ht="12.75" x14ac:dyDescent="0.2">
      <c r="A62" s="11">
        <v>62</v>
      </c>
      <c r="B62" s="10" t="s">
        <v>464</v>
      </c>
      <c r="C62" s="10" t="s">
        <v>465</v>
      </c>
      <c r="D62" s="10" t="s">
        <v>379</v>
      </c>
      <c r="E62" s="12" t="s">
        <v>324</v>
      </c>
      <c r="F62" s="10" t="s">
        <v>325</v>
      </c>
    </row>
    <row r="63" spans="1:11" s="10" customFormat="1" ht="12.75" x14ac:dyDescent="0.2">
      <c r="A63" s="11">
        <v>63</v>
      </c>
      <c r="B63" s="10" t="s">
        <v>466</v>
      </c>
      <c r="C63" s="10" t="s">
        <v>467</v>
      </c>
      <c r="D63" s="10" t="s">
        <v>323</v>
      </c>
      <c r="E63" s="12" t="s">
        <v>324</v>
      </c>
      <c r="F63" s="10" t="s">
        <v>325</v>
      </c>
    </row>
    <row r="64" spans="1:11" s="10" customFormat="1" ht="12.75" x14ac:dyDescent="0.2">
      <c r="A64" s="11">
        <v>64</v>
      </c>
      <c r="B64" s="10" t="s">
        <v>468</v>
      </c>
      <c r="C64" s="10" t="s">
        <v>469</v>
      </c>
      <c r="D64" s="10" t="s">
        <v>367</v>
      </c>
      <c r="E64" s="12" t="s">
        <v>362</v>
      </c>
      <c r="F64" s="12" t="s">
        <v>362</v>
      </c>
    </row>
    <row r="65" spans="1:6" s="10" customFormat="1" ht="12.75" x14ac:dyDescent="0.2">
      <c r="A65" s="11">
        <v>65</v>
      </c>
      <c r="B65" s="10" t="s">
        <v>470</v>
      </c>
      <c r="C65" s="10" t="s">
        <v>471</v>
      </c>
      <c r="D65" s="10" t="s">
        <v>361</v>
      </c>
      <c r="E65" s="12" t="s">
        <v>362</v>
      </c>
      <c r="F65" s="12" t="s">
        <v>362</v>
      </c>
    </row>
    <row r="66" spans="1:6" s="10" customFormat="1" ht="12.75" x14ac:dyDescent="0.2">
      <c r="A66" s="11">
        <v>66</v>
      </c>
      <c r="B66" s="10" t="s">
        <v>472</v>
      </c>
      <c r="C66" s="10" t="s">
        <v>473</v>
      </c>
      <c r="D66" s="10" t="s">
        <v>341</v>
      </c>
      <c r="E66" s="12" t="s">
        <v>342</v>
      </c>
      <c r="F66" s="10" t="s">
        <v>325</v>
      </c>
    </row>
    <row r="67" spans="1:6" s="10" customFormat="1" ht="12.75" x14ac:dyDescent="0.2">
      <c r="A67" s="11">
        <v>67</v>
      </c>
      <c r="B67" s="10" t="s">
        <v>474</v>
      </c>
      <c r="C67" s="10" t="s">
        <v>475</v>
      </c>
      <c r="D67" s="10" t="s">
        <v>476</v>
      </c>
      <c r="E67" s="12" t="s">
        <v>333</v>
      </c>
      <c r="F67" s="10" t="s">
        <v>325</v>
      </c>
    </row>
    <row r="68" spans="1:6" s="10" customFormat="1" ht="12.75" x14ac:dyDescent="0.2">
      <c r="A68" s="11">
        <v>68</v>
      </c>
      <c r="B68" s="10" t="s">
        <v>477</v>
      </c>
      <c r="C68" s="10" t="s">
        <v>478</v>
      </c>
      <c r="D68" s="10" t="s">
        <v>345</v>
      </c>
      <c r="E68" s="12" t="s">
        <v>333</v>
      </c>
      <c r="F68" s="10" t="s">
        <v>325</v>
      </c>
    </row>
    <row r="69" spans="1:6" s="10" customFormat="1" ht="12.75" x14ac:dyDescent="0.2">
      <c r="A69" s="11">
        <v>69</v>
      </c>
      <c r="B69" s="10" t="s">
        <v>479</v>
      </c>
      <c r="C69" s="10" t="s">
        <v>480</v>
      </c>
      <c r="D69" s="10" t="s">
        <v>422</v>
      </c>
      <c r="E69" s="12" t="s">
        <v>362</v>
      </c>
      <c r="F69" s="12" t="s">
        <v>362</v>
      </c>
    </row>
    <row r="70" spans="1:6" s="10" customFormat="1" ht="12.75" x14ac:dyDescent="0.2">
      <c r="A70" s="11">
        <v>70</v>
      </c>
      <c r="B70" s="10" t="s">
        <v>481</v>
      </c>
      <c r="C70" s="10" t="s">
        <v>482</v>
      </c>
      <c r="D70" s="10" t="s">
        <v>345</v>
      </c>
      <c r="E70" s="12" t="s">
        <v>333</v>
      </c>
      <c r="F70" s="10" t="s">
        <v>325</v>
      </c>
    </row>
    <row r="71" spans="1:6" s="10" customFormat="1" ht="12.75" x14ac:dyDescent="0.2">
      <c r="A71" s="11">
        <v>71</v>
      </c>
      <c r="B71" s="10" t="s">
        <v>483</v>
      </c>
      <c r="C71" s="10" t="s">
        <v>484</v>
      </c>
      <c r="D71" s="10" t="s">
        <v>367</v>
      </c>
      <c r="E71" s="12" t="s">
        <v>362</v>
      </c>
      <c r="F71" s="12" t="s">
        <v>362</v>
      </c>
    </row>
    <row r="72" spans="1:6" s="10" customFormat="1" ht="12.75" x14ac:dyDescent="0.2">
      <c r="A72" s="11">
        <v>72</v>
      </c>
      <c r="B72" s="10" t="s">
        <v>485</v>
      </c>
      <c r="C72" s="10" t="s">
        <v>486</v>
      </c>
      <c r="D72" s="10" t="s">
        <v>345</v>
      </c>
      <c r="E72" s="12" t="s">
        <v>333</v>
      </c>
      <c r="F72" s="10" t="s">
        <v>325</v>
      </c>
    </row>
    <row r="73" spans="1:6" s="10" customFormat="1" ht="12.75" x14ac:dyDescent="0.2">
      <c r="A73" s="11">
        <v>73</v>
      </c>
      <c r="B73" s="10" t="s">
        <v>487</v>
      </c>
      <c r="C73" s="10" t="s">
        <v>488</v>
      </c>
      <c r="D73" s="10" t="s">
        <v>332</v>
      </c>
      <c r="E73" s="12" t="s">
        <v>333</v>
      </c>
      <c r="F73" s="10" t="s">
        <v>325</v>
      </c>
    </row>
    <row r="74" spans="1:6" s="10" customFormat="1" ht="12.75" x14ac:dyDescent="0.2">
      <c r="A74" s="11">
        <v>74</v>
      </c>
      <c r="B74" s="10" t="s">
        <v>489</v>
      </c>
      <c r="C74" s="10" t="s">
        <v>490</v>
      </c>
      <c r="D74" s="10" t="s">
        <v>356</v>
      </c>
      <c r="E74" s="12" t="s">
        <v>329</v>
      </c>
      <c r="F74" s="12" t="s">
        <v>329</v>
      </c>
    </row>
    <row r="75" spans="1:6" s="10" customFormat="1" ht="12.75" x14ac:dyDescent="0.2">
      <c r="A75" s="11">
        <v>75</v>
      </c>
      <c r="B75" s="10" t="s">
        <v>491</v>
      </c>
      <c r="C75" s="10" t="s">
        <v>492</v>
      </c>
      <c r="D75" s="10" t="s">
        <v>493</v>
      </c>
      <c r="E75" s="12" t="s">
        <v>342</v>
      </c>
      <c r="F75" s="10" t="s">
        <v>325</v>
      </c>
    </row>
    <row r="76" spans="1:6" s="10" customFormat="1" ht="12.75" x14ac:dyDescent="0.2">
      <c r="A76" s="11">
        <v>76</v>
      </c>
      <c r="B76" s="10" t="s">
        <v>494</v>
      </c>
      <c r="C76" s="10" t="s">
        <v>495</v>
      </c>
      <c r="D76" s="10" t="s">
        <v>367</v>
      </c>
      <c r="E76" s="12" t="s">
        <v>362</v>
      </c>
      <c r="F76" s="12" t="s">
        <v>362</v>
      </c>
    </row>
    <row r="77" spans="1:6" s="10" customFormat="1" ht="12.75" x14ac:dyDescent="0.2">
      <c r="A77" s="11">
        <v>77</v>
      </c>
      <c r="B77" s="10" t="s">
        <v>496</v>
      </c>
      <c r="C77" s="10" t="s">
        <v>497</v>
      </c>
      <c r="D77" s="10" t="s">
        <v>397</v>
      </c>
      <c r="E77" s="12" t="s">
        <v>342</v>
      </c>
      <c r="F77" s="10" t="s">
        <v>325</v>
      </c>
    </row>
    <row r="78" spans="1:6" s="10" customFormat="1" ht="12.75" x14ac:dyDescent="0.2">
      <c r="A78" s="11">
        <v>78</v>
      </c>
      <c r="B78" s="10" t="s">
        <v>498</v>
      </c>
      <c r="C78" s="10" t="s">
        <v>499</v>
      </c>
      <c r="D78" s="10" t="s">
        <v>367</v>
      </c>
      <c r="E78" s="12" t="s">
        <v>362</v>
      </c>
      <c r="F78" s="12" t="s">
        <v>362</v>
      </c>
    </row>
    <row r="79" spans="1:6" s="10" customFormat="1" ht="12.75" x14ac:dyDescent="0.2">
      <c r="A79" s="11">
        <v>79</v>
      </c>
      <c r="B79" s="10" t="s">
        <v>500</v>
      </c>
      <c r="C79" s="10" t="s">
        <v>501</v>
      </c>
      <c r="D79" s="10" t="s">
        <v>323</v>
      </c>
      <c r="E79" s="12" t="s">
        <v>324</v>
      </c>
      <c r="F79" s="10" t="s">
        <v>325</v>
      </c>
    </row>
    <row r="80" spans="1:6" s="10" customFormat="1" ht="12.75" x14ac:dyDescent="0.2">
      <c r="A80" s="11">
        <v>80</v>
      </c>
      <c r="B80" s="10" t="s">
        <v>502</v>
      </c>
      <c r="C80" s="10" t="s">
        <v>503</v>
      </c>
      <c r="D80" s="10" t="s">
        <v>416</v>
      </c>
      <c r="E80" s="12" t="s">
        <v>333</v>
      </c>
      <c r="F80" s="10" t="s">
        <v>325</v>
      </c>
    </row>
    <row r="81" spans="1:6" s="10" customFormat="1" ht="12.75" x14ac:dyDescent="0.2">
      <c r="A81" s="11">
        <v>81</v>
      </c>
      <c r="B81" s="10" t="s">
        <v>504</v>
      </c>
      <c r="C81" s="10" t="s">
        <v>505</v>
      </c>
      <c r="D81" s="10" t="s">
        <v>416</v>
      </c>
      <c r="E81" s="12" t="s">
        <v>333</v>
      </c>
      <c r="F81" s="10" t="s">
        <v>325</v>
      </c>
    </row>
    <row r="82" spans="1:6" s="10" customFormat="1" ht="12.75" x14ac:dyDescent="0.2">
      <c r="A82" s="11">
        <v>82</v>
      </c>
      <c r="B82" s="10" t="s">
        <v>506</v>
      </c>
      <c r="C82" s="10" t="s">
        <v>507</v>
      </c>
      <c r="D82" s="10" t="s">
        <v>367</v>
      </c>
      <c r="E82" s="12" t="s">
        <v>362</v>
      </c>
      <c r="F82" s="12" t="s">
        <v>362</v>
      </c>
    </row>
    <row r="83" spans="1:6" s="10" customFormat="1" ht="12.75" x14ac:dyDescent="0.2">
      <c r="A83" s="11">
        <v>83</v>
      </c>
      <c r="B83" s="10" t="s">
        <v>508</v>
      </c>
      <c r="C83" s="10" t="s">
        <v>509</v>
      </c>
      <c r="D83" s="10" t="s">
        <v>361</v>
      </c>
      <c r="E83" s="12" t="s">
        <v>362</v>
      </c>
      <c r="F83" s="12" t="s">
        <v>362</v>
      </c>
    </row>
    <row r="84" spans="1:6" s="10" customFormat="1" ht="12.75" x14ac:dyDescent="0.2">
      <c r="A84" s="11">
        <v>84</v>
      </c>
      <c r="B84" s="10" t="s">
        <v>510</v>
      </c>
      <c r="C84" s="10" t="s">
        <v>511</v>
      </c>
      <c r="D84" s="10" t="s">
        <v>350</v>
      </c>
      <c r="E84" s="12" t="s">
        <v>342</v>
      </c>
      <c r="F84" s="10" t="s">
        <v>325</v>
      </c>
    </row>
    <row r="85" spans="1:6" s="10" customFormat="1" ht="12.75" x14ac:dyDescent="0.2">
      <c r="A85" s="11">
        <v>85</v>
      </c>
      <c r="B85" s="10" t="s">
        <v>512</v>
      </c>
      <c r="C85" s="10" t="s">
        <v>513</v>
      </c>
      <c r="D85" s="10" t="s">
        <v>345</v>
      </c>
      <c r="E85" s="12" t="s">
        <v>333</v>
      </c>
      <c r="F85" s="10" t="s">
        <v>325</v>
      </c>
    </row>
    <row r="86" spans="1:6" s="10" customFormat="1" ht="12.75" x14ac:dyDescent="0.2">
      <c r="A86" s="11">
        <v>86</v>
      </c>
      <c r="B86" s="10" t="s">
        <v>514</v>
      </c>
      <c r="C86" s="10" t="s">
        <v>515</v>
      </c>
      <c r="D86" s="10" t="s">
        <v>356</v>
      </c>
      <c r="E86" s="12" t="s">
        <v>329</v>
      </c>
      <c r="F86" s="12" t="s">
        <v>329</v>
      </c>
    </row>
    <row r="87" spans="1:6" s="10" customFormat="1" ht="12.75" x14ac:dyDescent="0.2">
      <c r="A87" s="11">
        <v>87</v>
      </c>
      <c r="B87" s="10" t="s">
        <v>516</v>
      </c>
      <c r="C87" s="10" t="s">
        <v>517</v>
      </c>
      <c r="D87" s="10" t="s">
        <v>419</v>
      </c>
      <c r="E87" s="12" t="s">
        <v>329</v>
      </c>
      <c r="F87" s="12" t="s">
        <v>329</v>
      </c>
    </row>
    <row r="88" spans="1:6" s="10" customFormat="1" ht="12.75" x14ac:dyDescent="0.2">
      <c r="A88" s="11">
        <v>88</v>
      </c>
      <c r="B88" s="10" t="s">
        <v>518</v>
      </c>
      <c r="C88" s="10" t="s">
        <v>519</v>
      </c>
      <c r="D88" s="10" t="s">
        <v>323</v>
      </c>
      <c r="E88" s="12" t="s">
        <v>324</v>
      </c>
      <c r="F88" s="10" t="s">
        <v>325</v>
      </c>
    </row>
    <row r="89" spans="1:6" s="10" customFormat="1" ht="12.75" x14ac:dyDescent="0.2">
      <c r="A89" s="11">
        <v>89</v>
      </c>
      <c r="B89" s="10" t="s">
        <v>520</v>
      </c>
      <c r="C89" s="10" t="s">
        <v>521</v>
      </c>
      <c r="D89" s="10" t="s">
        <v>379</v>
      </c>
      <c r="E89" s="12" t="s">
        <v>324</v>
      </c>
      <c r="F89" s="10" t="s">
        <v>325</v>
      </c>
    </row>
    <row r="90" spans="1:6" s="10" customFormat="1" ht="12.75" x14ac:dyDescent="0.2">
      <c r="A90" s="11">
        <v>90</v>
      </c>
      <c r="B90" s="10" t="s">
        <v>559</v>
      </c>
      <c r="C90" s="10" t="s">
        <v>560</v>
      </c>
      <c r="D90" s="10" t="s">
        <v>379</v>
      </c>
      <c r="E90" s="12" t="s">
        <v>324</v>
      </c>
      <c r="F90" s="10" t="s">
        <v>325</v>
      </c>
    </row>
    <row r="91" spans="1:6" s="10" customFormat="1" ht="12.75" x14ac:dyDescent="0.2">
      <c r="A91" s="11">
        <v>91</v>
      </c>
      <c r="B91" s="10" t="s">
        <v>522</v>
      </c>
      <c r="C91" s="10" t="s">
        <v>523</v>
      </c>
      <c r="D91" s="10" t="s">
        <v>419</v>
      </c>
      <c r="E91" s="12" t="s">
        <v>329</v>
      </c>
      <c r="F91" s="12" t="s">
        <v>329</v>
      </c>
    </row>
    <row r="92" spans="1:6" s="10" customFormat="1" ht="12.75" x14ac:dyDescent="0.2">
      <c r="A92" s="11">
        <v>92</v>
      </c>
      <c r="B92" s="10" t="s">
        <v>524</v>
      </c>
      <c r="C92" s="10" t="s">
        <v>525</v>
      </c>
      <c r="D92" s="10" t="s">
        <v>353</v>
      </c>
      <c r="E92" s="12" t="s">
        <v>342</v>
      </c>
      <c r="F92" s="10" t="s">
        <v>325</v>
      </c>
    </row>
    <row r="93" spans="1:6" s="10" customFormat="1" ht="12.75" x14ac:dyDescent="0.2">
      <c r="A93" s="11">
        <v>93</v>
      </c>
      <c r="B93" s="10" t="s">
        <v>526</v>
      </c>
      <c r="C93" s="10" t="s">
        <v>527</v>
      </c>
      <c r="D93" s="10" t="s">
        <v>341</v>
      </c>
      <c r="E93" s="12" t="s">
        <v>342</v>
      </c>
      <c r="F93" s="10" t="s">
        <v>325</v>
      </c>
    </row>
    <row r="94" spans="1:6" s="10" customFormat="1" ht="12.75" x14ac:dyDescent="0.2">
      <c r="A94" s="11">
        <v>94</v>
      </c>
      <c r="B94" s="10" t="s">
        <v>528</v>
      </c>
      <c r="C94" s="10" t="s">
        <v>529</v>
      </c>
      <c r="D94" s="10" t="s">
        <v>376</v>
      </c>
      <c r="E94" s="12" t="s">
        <v>362</v>
      </c>
      <c r="F94" s="12" t="s">
        <v>362</v>
      </c>
    </row>
    <row r="95" spans="1:6" s="10" customFormat="1" ht="12.75" x14ac:dyDescent="0.2">
      <c r="A95" s="11">
        <v>95</v>
      </c>
      <c r="B95" s="10" t="s">
        <v>530</v>
      </c>
      <c r="C95" s="10" t="s">
        <v>531</v>
      </c>
      <c r="D95" s="10" t="s">
        <v>328</v>
      </c>
      <c r="E95" s="12" t="s">
        <v>329</v>
      </c>
      <c r="F95" s="12" t="s">
        <v>329</v>
      </c>
    </row>
    <row r="96" spans="1:6" s="10" customFormat="1" ht="12.75" x14ac:dyDescent="0.2">
      <c r="A96" s="11">
        <v>96</v>
      </c>
      <c r="B96" s="10" t="s">
        <v>532</v>
      </c>
      <c r="C96" s="10" t="s">
        <v>533</v>
      </c>
      <c r="D96" s="10" t="s">
        <v>323</v>
      </c>
      <c r="E96" s="12" t="s">
        <v>324</v>
      </c>
      <c r="F96" s="10" t="s">
        <v>325</v>
      </c>
    </row>
    <row r="97" spans="1:6" s="10" customFormat="1" ht="12.75" x14ac:dyDescent="0.2">
      <c r="A97" s="11">
        <v>97</v>
      </c>
      <c r="B97" s="10" t="s">
        <v>534</v>
      </c>
      <c r="C97" s="10" t="s">
        <v>535</v>
      </c>
      <c r="D97" s="10" t="s">
        <v>476</v>
      </c>
      <c r="E97" s="12" t="s">
        <v>333</v>
      </c>
      <c r="F97" s="10" t="s">
        <v>325</v>
      </c>
    </row>
    <row r="98" spans="1:6" s="10" customFormat="1" ht="12.75" x14ac:dyDescent="0.2">
      <c r="A98" s="11">
        <v>98</v>
      </c>
      <c r="B98" s="10" t="s">
        <v>536</v>
      </c>
      <c r="C98" s="10" t="s">
        <v>537</v>
      </c>
      <c r="D98" s="10" t="s">
        <v>422</v>
      </c>
      <c r="E98" s="12" t="s">
        <v>362</v>
      </c>
      <c r="F98" s="12" t="s">
        <v>362</v>
      </c>
    </row>
    <row r="99" spans="1:6" s="10" customFormat="1" ht="12.75" x14ac:dyDescent="0.2">
      <c r="A99" s="11">
        <v>99</v>
      </c>
      <c r="B99" s="10" t="s">
        <v>538</v>
      </c>
      <c r="C99" s="10" t="s">
        <v>539</v>
      </c>
      <c r="D99" s="10" t="s">
        <v>361</v>
      </c>
      <c r="E99" s="12" t="s">
        <v>362</v>
      </c>
      <c r="F99" s="12" t="s">
        <v>362</v>
      </c>
    </row>
    <row r="100" spans="1:6" s="10" customFormat="1" ht="12.75" x14ac:dyDescent="0.2">
      <c r="A100" s="11">
        <v>100</v>
      </c>
      <c r="B100" s="10" t="s">
        <v>540</v>
      </c>
      <c r="C100" s="10" t="s">
        <v>541</v>
      </c>
      <c r="D100" s="10" t="s">
        <v>422</v>
      </c>
      <c r="E100" s="12" t="s">
        <v>362</v>
      </c>
      <c r="F100" s="12" t="s">
        <v>362</v>
      </c>
    </row>
    <row r="101" spans="1:6" s="10" customFormat="1" ht="12.75" x14ac:dyDescent="0.2">
      <c r="A101" s="11">
        <v>101</v>
      </c>
      <c r="B101" s="10" t="s">
        <v>542</v>
      </c>
      <c r="C101" s="10" t="s">
        <v>543</v>
      </c>
      <c r="D101" s="10" t="s">
        <v>356</v>
      </c>
      <c r="E101" s="12" t="s">
        <v>329</v>
      </c>
      <c r="F101" s="12" t="s">
        <v>329</v>
      </c>
    </row>
    <row r="102" spans="1:6" s="10" customFormat="1" ht="12.75" x14ac:dyDescent="0.2">
      <c r="A102" s="11">
        <v>102</v>
      </c>
      <c r="B102" s="10" t="s">
        <v>544</v>
      </c>
      <c r="C102" s="10" t="s">
        <v>545</v>
      </c>
      <c r="D102" s="10" t="s">
        <v>328</v>
      </c>
      <c r="E102" s="12" t="s">
        <v>329</v>
      </c>
      <c r="F102" s="12" t="s">
        <v>329</v>
      </c>
    </row>
    <row r="103" spans="1:6" s="10" customFormat="1" ht="12.75" x14ac:dyDescent="0.2">
      <c r="A103" s="11">
        <v>103</v>
      </c>
      <c r="B103" s="10" t="s">
        <v>546</v>
      </c>
      <c r="C103" s="10" t="s">
        <v>547</v>
      </c>
      <c r="D103" s="10" t="s">
        <v>328</v>
      </c>
      <c r="E103" s="12" t="s">
        <v>329</v>
      </c>
      <c r="F103" s="12" t="s">
        <v>329</v>
      </c>
    </row>
    <row r="104" spans="1:6" s="10" customFormat="1" ht="12.75" x14ac:dyDescent="0.2">
      <c r="A104" s="11">
        <v>104</v>
      </c>
      <c r="B104" s="10" t="s">
        <v>548</v>
      </c>
      <c r="C104" s="10" t="s">
        <v>549</v>
      </c>
      <c r="D104" s="10" t="s">
        <v>361</v>
      </c>
      <c r="E104" s="12" t="s">
        <v>362</v>
      </c>
      <c r="F104" s="12" t="s">
        <v>362</v>
      </c>
    </row>
    <row r="105" spans="1:6" s="10" customFormat="1" ht="12.75" x14ac:dyDescent="0.2">
      <c r="A105" s="11">
        <v>105</v>
      </c>
      <c r="B105" s="10" t="s">
        <v>550</v>
      </c>
      <c r="C105" s="10" t="s">
        <v>551</v>
      </c>
      <c r="D105" s="10" t="s">
        <v>361</v>
      </c>
      <c r="E105" s="12" t="s">
        <v>362</v>
      </c>
      <c r="F105" s="12" t="s">
        <v>362</v>
      </c>
    </row>
    <row r="106" spans="1:6" s="10" customFormat="1" ht="12.75" x14ac:dyDescent="0.2">
      <c r="A106" s="11">
        <v>106</v>
      </c>
      <c r="B106" s="10" t="s">
        <v>552</v>
      </c>
      <c r="C106" s="10" t="s">
        <v>553</v>
      </c>
      <c r="D106" s="10" t="s">
        <v>361</v>
      </c>
      <c r="E106" s="12" t="s">
        <v>362</v>
      </c>
      <c r="F106" s="12" t="s">
        <v>362</v>
      </c>
    </row>
    <row r="107" spans="1:6" s="10" customFormat="1" ht="12.75" x14ac:dyDescent="0.2">
      <c r="A107" s="11">
        <v>107</v>
      </c>
      <c r="B107" s="10" t="s">
        <v>554</v>
      </c>
      <c r="C107" s="10" t="s">
        <v>555</v>
      </c>
      <c r="D107" s="10" t="s">
        <v>416</v>
      </c>
      <c r="E107" s="12" t="s">
        <v>333</v>
      </c>
      <c r="F107" s="10" t="s">
        <v>325</v>
      </c>
    </row>
    <row r="108" spans="1:6" s="10" customFormat="1" ht="12.75" x14ac:dyDescent="0.2">
      <c r="A108" s="11">
        <v>108</v>
      </c>
      <c r="B108" s="10" t="s">
        <v>556</v>
      </c>
      <c r="C108" s="10" t="s">
        <v>557</v>
      </c>
      <c r="D108" s="10" t="s">
        <v>397</v>
      </c>
      <c r="E108" s="12" t="s">
        <v>342</v>
      </c>
      <c r="F108" s="10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3D7ECF6350C3458F5EB8E2BECC0583" ma:contentTypeVersion="2" ma:contentTypeDescription="Creare un nuovo documento." ma:contentTypeScope="" ma:versionID="ff81740e1bc454247d8182e5edd16781">
  <xsd:schema xmlns:xsd="http://www.w3.org/2001/XMLSchema" xmlns:xs="http://www.w3.org/2001/XMLSchema" xmlns:p="http://schemas.microsoft.com/office/2006/metadata/properties" xmlns:ns3="3a153c22-2e0c-4f20-8f45-c4d29e106baf" targetNamespace="http://schemas.microsoft.com/office/2006/metadata/properties" ma:root="true" ma:fieldsID="92e451b1240bcadf964cc0b28f746495" ns3:_="">
    <xsd:import namespace="3a153c22-2e0c-4f20-8f45-c4d29e1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53c22-2e0c-4f20-8f45-c4d29e106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C8E197-FC00-4893-8BA4-8361ABB7C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153c22-2e0c-4f20-8f45-c4d29e1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2394C8-E55A-4702-8931-385442CA183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a153c22-2e0c-4f20-8f45-c4d29e106baf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questionario</vt:lpstr>
      <vt:lpstr>Foglio1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Laura Tumini</cp:lastModifiedBy>
  <cp:lastPrinted>2023-01-18T15:47:03Z</cp:lastPrinted>
  <dcterms:created xsi:type="dcterms:W3CDTF">2018-02-13T10:01:45Z</dcterms:created>
  <dcterms:modified xsi:type="dcterms:W3CDTF">2023-02-10T09:56:54Z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0x010100633D7ECF6350C3458F5EB8E2BECC0583</vt:lpwstr>
  </property>
</Properties>
</file>